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C:\Users\RKranz\Desktop\"/>
    </mc:Choice>
  </mc:AlternateContent>
  <bookViews>
    <workbookView xWindow="600" yWindow="45" windowWidth="14055" windowHeight="8400" tabRatio="441" activeTab="1"/>
  </bookViews>
  <sheets>
    <sheet name="Ressourcenausgleich" sheetId="1" r:id="rId1"/>
    <sheet name="Erklärungen" sheetId="2" r:id="rId2"/>
    <sheet name="Übersicht" sheetId="3" r:id="rId3"/>
    <sheet name="Details" sheetId="4" r:id="rId4"/>
    <sheet name="Zusammenfassung" sheetId="5" r:id="rId5"/>
  </sheets>
  <definedNames>
    <definedName name="_xlnm.Print_Area" localSheetId="3">Details!$A$3:$L$44</definedName>
    <definedName name="_xlnm.Print_Area" localSheetId="1">Erklärungen!$A$1:$H$40</definedName>
    <definedName name="_xlnm.Print_Area" localSheetId="2">Übersicht!$A$1:$B$35</definedName>
    <definedName name="_xlnm.Print_Area" localSheetId="4">Zusammenfassung!$A$1:$H$37</definedName>
    <definedName name="Z_A49574B4_23FF_4F27_A4E6_A12205BADB57_.wvu.PrintArea" localSheetId="1" hidden="1">Erklärungen!$A$1:$H$40</definedName>
    <definedName name="Z_A49574B4_23FF_4F27_A4E6_A12205BADB57_.wvu.PrintArea" localSheetId="2" hidden="1">Übersicht!$A$1:$B$35</definedName>
    <definedName name="Z_A49574B4_23FF_4F27_A4E6_A12205BADB57_.wvu.PrintArea" localSheetId="4" hidden="1">Zusammenfassung!$A$1:$H$37</definedName>
  </definedNames>
  <calcPr calcId="162913" concurrentCalc="0"/>
  <customWorkbookViews>
    <customWorkbookView name="Keist Thomas - Persönliche Ansicht" guid="{A49574B4-23FF-4F27-A4E6-A12205BADB57}" mergeInterval="0" personalView="1" maximized="1" windowWidth="1920" windowHeight="1015" tabRatio="441" activeSheetId="5"/>
  </customWorkbookViews>
</workbook>
</file>

<file path=xl/calcChain.xml><?xml version="1.0" encoding="utf-8"?>
<calcChain xmlns="http://schemas.openxmlformats.org/spreadsheetml/2006/main">
  <c r="J26" i="4" l="1"/>
  <c r="K26" i="4"/>
  <c r="L26" i="4"/>
  <c r="H26" i="4"/>
  <c r="B7" i="5"/>
  <c r="F18" i="4"/>
  <c r="F26" i="4"/>
  <c r="G18" i="4"/>
  <c r="G26" i="4"/>
  <c r="D10" i="5"/>
  <c r="H18" i="4"/>
  <c r="I18" i="4"/>
  <c r="I26" i="4"/>
  <c r="F11" i="5"/>
  <c r="J18" i="4"/>
  <c r="K18" i="4"/>
  <c r="L18" i="4"/>
  <c r="H11" i="5"/>
  <c r="H15" i="5"/>
  <c r="H14" i="5"/>
  <c r="H16" i="5"/>
  <c r="H17" i="5"/>
  <c r="H18" i="5"/>
  <c r="L39" i="4"/>
  <c r="J39" i="4"/>
  <c r="K39" i="4"/>
  <c r="L43" i="4"/>
  <c r="L44" i="4"/>
  <c r="J43" i="4"/>
  <c r="J44" i="4"/>
  <c r="K43" i="4"/>
  <c r="K44" i="4"/>
  <c r="H6" i="4"/>
  <c r="I6" i="4"/>
  <c r="E18" i="4"/>
  <c r="E26" i="4"/>
  <c r="C6" i="5"/>
  <c r="D15" i="5"/>
  <c r="E15" i="5"/>
  <c r="F15" i="5"/>
  <c r="G15" i="5"/>
  <c r="C15" i="5"/>
  <c r="E39" i="4"/>
  <c r="E29" i="4"/>
  <c r="H39" i="4"/>
  <c r="I39" i="4"/>
  <c r="H29" i="4"/>
  <c r="I29" i="4"/>
  <c r="J29" i="4"/>
  <c r="K29" i="4"/>
  <c r="L29" i="4"/>
  <c r="G39" i="4"/>
  <c r="F39" i="4"/>
  <c r="G29" i="4"/>
  <c r="F29" i="4"/>
  <c r="D14" i="5"/>
  <c r="E14" i="5"/>
  <c r="F14" i="5"/>
  <c r="G14" i="5"/>
  <c r="D16" i="5"/>
  <c r="E16" i="5"/>
  <c r="F16" i="5"/>
  <c r="G16" i="5"/>
  <c r="D17" i="5"/>
  <c r="E17" i="5"/>
  <c r="F17" i="5"/>
  <c r="G17" i="5"/>
  <c r="D18" i="5"/>
  <c r="E18" i="5"/>
  <c r="F18" i="5"/>
  <c r="G18" i="5"/>
  <c r="C14" i="5"/>
  <c r="B14" i="5"/>
  <c r="F43" i="4"/>
  <c r="F44" i="4"/>
  <c r="D21" i="5"/>
  <c r="G43" i="4"/>
  <c r="G44" i="4"/>
  <c r="H43" i="4"/>
  <c r="I43" i="4"/>
  <c r="A4" i="4"/>
  <c r="E43" i="4"/>
  <c r="E44" i="4"/>
  <c r="H44" i="4"/>
  <c r="I44" i="4"/>
  <c r="C18" i="5"/>
  <c r="C17" i="5"/>
  <c r="L3" i="4"/>
  <c r="K3" i="4"/>
  <c r="J3" i="4"/>
  <c r="I3" i="4"/>
  <c r="B13" i="5"/>
  <c r="D9" i="5"/>
  <c r="E9" i="5"/>
  <c r="F9" i="5"/>
  <c r="G9" i="5"/>
  <c r="H9" i="5"/>
  <c r="B22" i="3"/>
  <c r="B24" i="3"/>
  <c r="B22" i="5"/>
  <c r="E30" i="3"/>
  <c r="D27" i="5"/>
  <c r="D29" i="5"/>
  <c r="E27" i="5"/>
  <c r="E29" i="5"/>
  <c r="F27" i="5"/>
  <c r="F29" i="5"/>
  <c r="G27" i="5"/>
  <c r="G29" i="5"/>
  <c r="H27" i="5"/>
  <c r="H29" i="5"/>
  <c r="C9" i="5"/>
  <c r="C16" i="5"/>
  <c r="C27" i="5"/>
  <c r="C29" i="5"/>
  <c r="B29" i="5"/>
  <c r="B20" i="5"/>
  <c r="A24" i="1"/>
  <c r="A1" i="3"/>
  <c r="A2" i="3"/>
  <c r="B3" i="5"/>
  <c r="D3" i="5"/>
  <c r="B27" i="5"/>
  <c r="B25" i="5"/>
  <c r="B9" i="5"/>
  <c r="B32" i="5"/>
  <c r="A24" i="3"/>
  <c r="B10" i="3"/>
  <c r="B10" i="5"/>
  <c r="B6" i="5"/>
  <c r="B31" i="5"/>
  <c r="A8" i="4"/>
  <c r="A6" i="5"/>
  <c r="A11" i="5"/>
  <c r="A10" i="5"/>
  <c r="A3" i="5"/>
  <c r="B17" i="5"/>
  <c r="B18" i="5"/>
  <c r="B19" i="5"/>
  <c r="B21" i="5"/>
  <c r="B16" i="5"/>
  <c r="B15" i="5"/>
  <c r="B11" i="5"/>
  <c r="H4" i="5"/>
  <c r="G4" i="5"/>
  <c r="F4" i="5"/>
  <c r="E4" i="5"/>
  <c r="D4" i="5"/>
  <c r="C4" i="5"/>
  <c r="B4" i="5"/>
  <c r="A6" i="4"/>
  <c r="H3" i="4"/>
  <c r="G3" i="4"/>
  <c r="F3" i="4"/>
  <c r="E3" i="4"/>
  <c r="A10" i="3"/>
  <c r="A11" i="3"/>
  <c r="B33" i="5"/>
  <c r="B28" i="3"/>
  <c r="B30" i="5"/>
  <c r="G11" i="5"/>
  <c r="G10" i="5"/>
  <c r="D6" i="5"/>
  <c r="D32" i="5"/>
  <c r="H10" i="5"/>
  <c r="H13" i="5"/>
  <c r="H22" i="5"/>
  <c r="B24" i="5"/>
  <c r="B26" i="3"/>
  <c r="E21" i="5"/>
  <c r="C21" i="5"/>
  <c r="H20" i="5"/>
  <c r="G20" i="5"/>
  <c r="D20" i="5"/>
  <c r="E20" i="5"/>
  <c r="F21" i="5"/>
  <c r="H21" i="5"/>
  <c r="G21" i="5"/>
  <c r="C10" i="5"/>
  <c r="C11" i="5"/>
  <c r="J6" i="4"/>
  <c r="E6" i="5"/>
  <c r="E32" i="5"/>
  <c r="E11" i="5"/>
  <c r="F10" i="5"/>
  <c r="F13" i="5"/>
  <c r="F22" i="5"/>
  <c r="F20" i="5"/>
  <c r="D11" i="5"/>
  <c r="D13" i="5"/>
  <c r="D22" i="5"/>
  <c r="D24" i="5"/>
  <c r="D28" i="5"/>
  <c r="E10" i="5"/>
  <c r="C32" i="5"/>
  <c r="C20" i="5"/>
  <c r="E3" i="5"/>
  <c r="F3" i="5"/>
  <c r="C3" i="5"/>
  <c r="A1" i="5"/>
  <c r="G13" i="5"/>
  <c r="G22" i="5"/>
  <c r="E13" i="5"/>
  <c r="E22" i="5"/>
  <c r="E24" i="5"/>
  <c r="E28" i="5"/>
  <c r="E30" i="5"/>
  <c r="C13" i="5"/>
  <c r="C22" i="5"/>
  <c r="C24" i="5"/>
  <c r="C28" i="5"/>
  <c r="C30" i="5"/>
  <c r="E31" i="3"/>
  <c r="E28" i="3"/>
  <c r="B28" i="5"/>
  <c r="B35" i="5"/>
  <c r="D35" i="5"/>
  <c r="D33" i="5"/>
  <c r="K6" i="4"/>
  <c r="L6" i="4"/>
  <c r="F6" i="5"/>
  <c r="F32" i="5"/>
  <c r="D30" i="5"/>
  <c r="G3" i="5"/>
  <c r="H3" i="5"/>
  <c r="A27" i="1"/>
  <c r="E35" i="5"/>
  <c r="E33" i="5"/>
  <c r="C33" i="5"/>
  <c r="C35" i="5"/>
  <c r="H6" i="5"/>
  <c r="G6" i="5"/>
  <c r="F24" i="5"/>
  <c r="F28" i="5"/>
  <c r="H32" i="5"/>
  <c r="H24" i="5"/>
  <c r="H28" i="5"/>
  <c r="F30" i="5"/>
  <c r="F35" i="5"/>
  <c r="F33" i="5"/>
  <c r="G24" i="5"/>
  <c r="G28" i="5"/>
  <c r="G32" i="5"/>
  <c r="G35" i="5"/>
  <c r="G30" i="5"/>
  <c r="G33" i="5"/>
  <c r="H33" i="5"/>
  <c r="H30" i="5"/>
  <c r="H35" i="5"/>
</calcChain>
</file>

<file path=xl/sharedStrings.xml><?xml version="1.0" encoding="utf-8"?>
<sst xmlns="http://schemas.openxmlformats.org/spreadsheetml/2006/main" count="142" uniqueCount="130">
  <si>
    <t>Personalsteuer</t>
  </si>
  <si>
    <t>Grundstückgewinnsteuer</t>
  </si>
  <si>
    <t>Handänderungssteuern</t>
  </si>
  <si>
    <t>Mindestausstattung</t>
  </si>
  <si>
    <t>Quellensteuern</t>
  </si>
  <si>
    <t>Nettovermögenserträge</t>
  </si>
  <si>
    <t xml:space="preserve">Mittlere Wohnbevölkerung </t>
  </si>
  <si>
    <t xml:space="preserve">Ressourcenindex </t>
  </si>
  <si>
    <t>Ressourcenpotenzial</t>
  </si>
  <si>
    <t>Ressourcenausgleich inkl. Besitzstand</t>
  </si>
  <si>
    <t>Der Ressourcenausgleich der Gemeinde</t>
  </si>
  <si>
    <t>Allgemeines</t>
  </si>
  <si>
    <t>Eingaben</t>
  </si>
  <si>
    <t>Erklärung zur Berechnung</t>
  </si>
  <si>
    <t>Copyright</t>
  </si>
  <si>
    <t>Erklärungen zur Berechnung des Ressourcenausgleichs</t>
  </si>
  <si>
    <t>der Gemeindeanteil an der Personalsteuer,</t>
  </si>
  <si>
    <t>der Gemeindeanteil an der Grundstückgewinnsteuer,</t>
  </si>
  <si>
    <t>der Gemeindeanteil an der Handänderungssteuer,</t>
  </si>
  <si>
    <t>der Gemeindeanteil an der Motorfahrzeugsteuer,</t>
  </si>
  <si>
    <t>die positiven Nettovermögenserträge.</t>
  </si>
  <si>
    <t xml:space="preserve">Der mittlere Steuerfuss ist das mit der absoluten Steuerkraft der Gemeinden gewogene </t>
  </si>
  <si>
    <t xml:space="preserve">Die absolute Steuerkraft ist der Ertrag einer Einheit der ordentlichen Gemeindesteuern.   </t>
  </si>
  <si>
    <t>Gemeinde</t>
  </si>
  <si>
    <t xml:space="preserve">Mittlerer Steuerfuss aller Gemeinden </t>
  </si>
  <si>
    <t xml:space="preserve">Gemeindesteuern bei mittlerem Steuerfuss </t>
  </si>
  <si>
    <t>Erbschaftssteuern abz. Nachkommenserbschaftssteuern</t>
  </si>
  <si>
    <t>Ressourcenpotenzial pro Einwohner Kanton Luzern</t>
  </si>
  <si>
    <t>Erbschaftssteuern (ohne Nachkommens-ESt)</t>
  </si>
  <si>
    <t>Mindestausstattung ohne Zentrumszuschlag</t>
  </si>
  <si>
    <t>Zuschlag zur Wahrung des Besitzstands in % des Ressourcenpotenzials</t>
  </si>
  <si>
    <t>Besitzstand in Franken</t>
  </si>
  <si>
    <t>Ressourcenausgleich ohne Besitzstand</t>
  </si>
  <si>
    <t>Durchschnitt</t>
  </si>
  <si>
    <t xml:space="preserve">Ressourcenausgleich ohne Besitzstand </t>
  </si>
  <si>
    <t xml:space="preserve">Mittlerer Steuerfuss aller Gemeinden des Kantons </t>
  </si>
  <si>
    <t>Zuschlag Besitzstand in % des Ressourcenpotenzials</t>
  </si>
  <si>
    <t>Wachstum der mittleren Wohnbevölkerung in %</t>
  </si>
  <si>
    <t>Sondersteuern auf Kapitalauszahlungen</t>
  </si>
  <si>
    <t>Ressourcenpotenzial in Franken pro Einwohner Kanton Luzern</t>
  </si>
  <si>
    <t>gemäss Finanzausgleichsverfügung für das Jahr</t>
  </si>
  <si>
    <t>Details zur Berechnung des Ressourcenausgleichs der Jahre</t>
  </si>
  <si>
    <t>(Prognose)</t>
  </si>
  <si>
    <t>(Plausibilisierung)</t>
  </si>
  <si>
    <t xml:space="preserve">In allen gelben Feldern sind Eingaben zu machen. Geben Sie die Zahlen immer aus der </t>
  </si>
  <si>
    <t>Die mittlere Wohnbevölkerung kann der kantonalen Finanzhaushaltsstatistik entnommen werden.</t>
  </si>
  <si>
    <t xml:space="preserve">Das kantonale Ressourcenpotenzial pro Einwohner sowie der den Berechnungen zu Grunde gelegte </t>
  </si>
  <si>
    <t xml:space="preserve">mittlere Steuerfuss aller Gemeinden wird jeweils in den Tabellen zur Finanzausgleichsverfügung von </t>
  </si>
  <si>
    <t xml:space="preserve">LUSTAT Statistik Luzern publiziert. Die Entwicklung dieser beiden Werte ist äusserst schwierig </t>
  </si>
  <si>
    <t>zur Verfügung.</t>
  </si>
  <si>
    <t xml:space="preserve">Zur Feststellung der Unterschiede in der finanziellen Leistungsfähigkeit der Gemeinden werden  </t>
  </si>
  <si>
    <t xml:space="preserve">deren Ressourcenpotenzial und ein Ressourcenindex berechnet. Für die Berechnung des </t>
  </si>
  <si>
    <t>Ressourcenpotenzials der Gemeinden werden die folgenden Ertragsquellen berücksichtigt:</t>
  </si>
  <si>
    <t>1/2 Ertrag der beschränkt Steuerpflichtigen nat. Personen</t>
  </si>
  <si>
    <t xml:space="preserve">Mittels des Ressourcenpotenzials pro Einwohner/in festgelegt. Zudem wurden neue </t>
  </si>
  <si>
    <t xml:space="preserve">Der Kantonsrat hat am 7. November 2011 das Gesetz über den Finanzausgleich geändert. </t>
  </si>
  <si>
    <t xml:space="preserve">Ertragsquellen festgelegt, welche bei der Berechnung des Ressourcenpotenzials zu be- </t>
  </si>
  <si>
    <t>rücksichtigen sind (vgl. § 4 FAG, SRL Nr. 610)</t>
  </si>
  <si>
    <t>die ordentlichen Gemeindesteuern bei mittlerem Steuerfuss, inkl. Nachsteuern und Steuerstrafen</t>
  </si>
  <si>
    <t>Erbschaftssteuern ohne Nachkommenserbschaftssteuern</t>
  </si>
  <si>
    <t>Nachsteuern und Steuerstrafen</t>
  </si>
  <si>
    <t>Nettovermögenserträge *</t>
  </si>
  <si>
    <t>1/2 Ertrag aus dem Gewinn der Veräusserung von FV</t>
  </si>
  <si>
    <t>Gewinne aus der Veräusserung von Finanzvermögen **</t>
  </si>
  <si>
    <t>Nachsteuern, Steuerstrafen</t>
  </si>
  <si>
    <t xml:space="preserve">Gemeinden erstellt. Die Excel-Datei steht allen Gemeinden zur freien Verfügung.  </t>
  </si>
  <si>
    <t xml:space="preserve">abzuschätzen. Für Fragen stehen Ihnen die Mitarbeiter der Finanzaufsicht über die Gemeinden gerne </t>
  </si>
  <si>
    <t>Steuerertragsänderung zufolge Gesetzesänderung</t>
  </si>
  <si>
    <t>Allgemeine Gemeindesteuern</t>
  </si>
  <si>
    <t>Sondersteuern</t>
  </si>
  <si>
    <t>4022.0</t>
  </si>
  <si>
    <t>4023.0</t>
  </si>
  <si>
    <t>4024.0</t>
  </si>
  <si>
    <t>4000.1</t>
  </si>
  <si>
    <t>übrige anrechenbare Ressourcen</t>
  </si>
  <si>
    <t>4000.0</t>
  </si>
  <si>
    <t>4001.0</t>
  </si>
  <si>
    <t>4010.0</t>
  </si>
  <si>
    <t>4011.0</t>
  </si>
  <si>
    <t xml:space="preserve">Einkommenssteuern natürliche Personen </t>
  </si>
  <si>
    <t xml:space="preserve">Vermögenssteuern natürliche Personen </t>
  </si>
  <si>
    <t xml:space="preserve">Gewinnsteuern juristische Personen </t>
  </si>
  <si>
    <t>Kapitalsteuern juristische Personen</t>
  </si>
  <si>
    <t>4001.1</t>
  </si>
  <si>
    <t>4010.1</t>
  </si>
  <si>
    <t>4011.1</t>
  </si>
  <si>
    <t xml:space="preserve">Einkommenssteuern natürliche Personen früherer Jahre </t>
  </si>
  <si>
    <t>Vermögenssteuern natürliche Personen früherer Jahre</t>
  </si>
  <si>
    <t>Gewinnsteuern juristische Personen früherer Jahre</t>
  </si>
  <si>
    <t>Kapitalsteuern juristische Personen früherer Jahre</t>
  </si>
  <si>
    <t>xxx.4120</t>
  </si>
  <si>
    <t>xxx.4811</t>
  </si>
  <si>
    <t>Konzessionen</t>
  </si>
  <si>
    <t>Ausserordentliche Konzessionserträge</t>
  </si>
  <si>
    <t xml:space="preserve">Jahresrechnung, dem Budget oder dem Aufgaben- und Finanzplan ein. Kopieren Sie keine Werte!  </t>
  </si>
  <si>
    <t>4009.0</t>
  </si>
  <si>
    <t>4019.0</t>
  </si>
  <si>
    <t>Nachsteuern und Steuerstrafen natürliche Personen</t>
  </si>
  <si>
    <t>Nachsteuern und Steuerstrafen juristische Personen</t>
  </si>
  <si>
    <t>Total allg. Gemeindesteuern</t>
  </si>
  <si>
    <t>** Gewinne aus der Veräusserung von Liegenschaften des Finanzvermögens:</t>
  </si>
  <si>
    <t xml:space="preserve">* Berechnung der Nettovermögenserträge ohne Gewinn aus der Veräusserung von Anlagen des Finanzvermögens </t>
  </si>
  <si>
    <t>Funktion / Art
HRM2</t>
  </si>
  <si>
    <t>Gewinne aus der Veräusserung von Anlagen des Finanzvermögens werden zur Hälfte berücksichtigt. Die Gewinne werden analog dem Grundstückgewinnsteuergesetz ermittelt. Mithin rechnet sich der Gewinn als Differenz zwischen dem Veräusserungswert und dem Anlagewert.</t>
  </si>
  <si>
    <t>Namentlich wurde eine einheitliche Mindestausstattung von 86,4 Prozent des kantonalen</t>
  </si>
  <si>
    <t xml:space="preserve">Ressourcenpotenzial pro Einwohner </t>
  </si>
  <si>
    <t>Motorfahrzeugsteuern (ohne LSVA)</t>
  </si>
  <si>
    <t xml:space="preserve">Der Steuerertrag der beschränkt Steuerpflichtigen bei mittlerem Steuerfuss wird bei der Berechnung  </t>
  </si>
  <si>
    <t>des Ressourcenpotenzials zur Hälfte berücksichtigt.</t>
  </si>
  <si>
    <t>Die elektronische Version dieses Berechnungsschemas wurde von der Finanzaufsicht über die</t>
  </si>
  <si>
    <t>der Gemeindeanteil an der Erbschafts- und Schenkungssteuer ohne Nachkommen-Erbschaftssteuern,</t>
  </si>
  <si>
    <t>Positive Nettovermögenserträge</t>
  </si>
  <si>
    <t>Total Nachsteuern und Steuerstrafen</t>
  </si>
  <si>
    <t>Gemeindesteuern bei mittlerem Steuerfuss</t>
  </si>
  <si>
    <t>zuzüglich des Ertrags der Funktion 963 (Ertrag von Liegenschaften des Finanzvermögens)
              ohne die Sachgruppen                                                                           44 (Finanzertrag),
                                                                                                                                  45 (Entnahmen aus Fonds und Spezialfinanzierungen),
                                                                                                                                  489 (Entnahmen aus dem Eigenkapital)
                                                                                                                                  494 (kalkulatorische Zinsen und Finanzertrag),
                                                                                                                                  498 (Übertragungen) und
             ohne das Sachkonto                                                                                 4840 (geldwirksamer ausserordentlicher Finanzertrag)
abzüglich des Aufwands der Funktion 963 (Aufwand von Liegenschaften des Finanzvermögens)
             ohne die Sachgruppen                                                                             34 (Finanzaufwand),
                                                                                                                                   35 (Einlagen in Fonds und Spezialfinanzierungen),
                                                                                                                                   387 (ausserplanmässige Wertberichtigungen),
                                                                                                                                   389 (Zins und Amortisation LUPK-Darlehen),
                                                                                                                                   394 (kalkulatorische Zinsen und Finanzaufwand),
                                                                                                                                   398 (Übertragungen) und
             ohne das Sachkonto                                                                                 3840 (geldwirksamer ausserordentlicher Finanzaufwand).</t>
  </si>
  <si>
    <r>
      <t xml:space="preserve">Mittlerer Steuerfuss aller Gemeinden des Kantons
</t>
    </r>
    <r>
      <rPr>
        <sz val="8"/>
        <rFont val="Arial"/>
        <family val="2"/>
      </rPr>
      <t>Vorschlagsabänderung durch Gemeinde; ohne Eingabe erfolgt die Berechnung auf der Basis der Finanzpläne aller Gemeinden</t>
    </r>
  </si>
  <si>
    <r>
      <t xml:space="preserve">Ressourcenpotenzial pro Einwohner Kanton Luzern
</t>
    </r>
    <r>
      <rPr>
        <sz val="8"/>
        <rFont val="Arial"/>
        <family val="2"/>
      </rPr>
      <t>Vorschlag auf Basis der Finanzpläne aller Gemeinden</t>
    </r>
  </si>
  <si>
    <r>
      <t xml:space="preserve">Ressourcenpotenzial pro Einwohner Kanton Luzern
</t>
    </r>
    <r>
      <rPr>
        <sz val="8"/>
        <rFont val="Arial"/>
        <family val="2"/>
      </rPr>
      <t xml:space="preserve">Vorschlagsabänderung durch Gemeinde; ohne Eingabe erfolgt die Berechnung auf der Basis der Finanzpläne aller Gemeinden </t>
    </r>
  </si>
  <si>
    <r>
      <t xml:space="preserve">Mittlerer Steuerfuss aller Gemeinden des Kantons
</t>
    </r>
    <r>
      <rPr>
        <sz val="8"/>
        <rFont val="Arial"/>
        <family val="2"/>
      </rPr>
      <t>Vorschlag auf Basis Finanzpläne aller Gemeinden</t>
    </r>
  </si>
  <si>
    <t>davon Ertrag der beschränkt steuerpflichtigen nat. Personen</t>
  </si>
  <si>
    <t>Ertrag aus Konzessionen (1/2 anrechenbar)</t>
  </si>
  <si>
    <t>Muster</t>
  </si>
  <si>
    <t>Hälfte der Erträge aus Konzessionsgebühren</t>
  </si>
  <si>
    <t>die Hälfe der Erträge aus Konzessionsgebühren,</t>
  </si>
  <si>
    <t>arithmetische Mittel der Steuerfüsse der Gemeinden.</t>
  </si>
  <si>
    <t>4008.0</t>
  </si>
  <si>
    <t>Personalsteuern</t>
  </si>
  <si>
    <t>Grundstückgewinnsteuern</t>
  </si>
  <si>
    <r>
      <t xml:space="preserve">
</t>
    </r>
    <r>
      <rPr>
        <b/>
        <i/>
        <sz val="11"/>
        <rFont val="Arial"/>
        <family val="2"/>
      </rPr>
      <t>HRM2</t>
    </r>
    <r>
      <rPr>
        <i/>
        <sz val="11"/>
        <rFont val="Arial"/>
        <family val="2"/>
      </rPr>
      <t xml:space="preserve">
Die Nettovermögenserträge umfassen nach HRM2 die Sachgruppe          44     (Finanzertrag)
zuzüglich des Sachkontos                                                                                    4840 (geldwirksamer ausserordentlicher Finanzertrag)
                ohne die Sachgruppen                                                                         441 (realisierte Gewinne auf Finanzvermögen)
                                                                                                                                  444 (Wertberichtigungen auf Finanzvermögen)
                und ohne die Sachkonti                                                                        4472 (Vergütung für kurzfristige Benützung von Liegenschaften im Verwaltungsvermögen)
                                                                                                                                  4490 (Wertaufholung Sachanlagen und immaterielle Anlagen im Verwaltungsvermögen)
                                                                                                                                  4495 (übriger Finanzertrag geldunwirksam)
abzüglich der Sachgruppe                                                                                   34 (Finanzaufwand)
abzüglich des Sachkontos                                                                                   3840 (geldwirksamer ausserordentlicher Finanzaufwand)
               ohne die Sachgruppen                                                                          341 (realisierte Kursverluste)
                                                                                                                                  344 (Wertberichtigungen auf Anlagen des Finanzvermögens)</t>
    </r>
  </si>
  <si>
    <t>Motorfahrzeugsteuern (fallen ab dem Rechnungjahr 2020 weg)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</si>
</sst>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 #,##0.00_ ;_ * \-#,##0.00_ ;_ * &quot;-&quot;??_ ;_ @_ "/>
    <numFmt numFmtId="164" formatCode="_ * #,##0_ ;_ * \-#,##0_ ;_ * &quot;-&quot;??_ ;_ @_ "/>
    <numFmt numFmtId="165" formatCode="0.000000"/>
    <numFmt numFmtId="166" formatCode="_ * #,##0.000000_ ;_ * \-#,##0.000000_ ;_ * &quot;-&quot;??_ ;_ @_ "/>
    <numFmt numFmtId="167" formatCode="_ * #,##0.00000_ ;_ * \-#,##0.00000_ ;_ * &quot;-&quot;??_ ;_ @_ "/>
    <numFmt numFmtId="168" formatCode="_ * #,##0.0000_ ;_ * \-#,##0.0000_ ;_ * &quot;-&quot;??_ ;_ @_ "/>
    <numFmt numFmtId="169" formatCode="0.0000"/>
  </numFmts>
  <fonts count="26" x14ac:knownFonts="1">
    <font>
      <sz val="11"/>
      <name val="Arial"/>
    </font>
    <font>
      <sz val="11"/>
      <name val="Arial"/>
      <family val="2"/>
    </font>
    <font>
      <b/>
      <sz val="14"/>
      <name val="Arial"/>
      <family val="2"/>
    </font>
    <font>
      <b/>
      <sz val="10"/>
      <name val="Arial"/>
      <family val="2"/>
    </font>
    <font>
      <sz val="8"/>
      <name val="Arial"/>
      <family val="2"/>
    </font>
    <font>
      <sz val="11"/>
      <name val="Arial"/>
      <family val="2"/>
    </font>
    <font>
      <i/>
      <sz val="11"/>
      <name val="Arial"/>
      <family val="2"/>
    </font>
    <font>
      <b/>
      <sz val="11"/>
      <name val="Arial"/>
      <family val="2"/>
    </font>
    <font>
      <sz val="11"/>
      <color indexed="56"/>
      <name val="Arial"/>
      <family val="2"/>
    </font>
    <font>
      <sz val="24"/>
      <color indexed="56"/>
      <name val="Arial"/>
      <family val="2"/>
    </font>
    <font>
      <u/>
      <sz val="11"/>
      <color indexed="12"/>
      <name val="Arial"/>
      <family val="2"/>
    </font>
    <font>
      <sz val="13.5"/>
      <color indexed="56"/>
      <name val="Symbol"/>
      <family val="1"/>
      <charset val="2"/>
    </font>
    <font>
      <sz val="13.5"/>
      <name val="Arial"/>
      <family val="2"/>
    </font>
    <font>
      <b/>
      <sz val="10"/>
      <name val="Times New Roman"/>
      <family val="1"/>
    </font>
    <font>
      <i/>
      <sz val="9"/>
      <name val="Times New Roman"/>
      <family val="1"/>
    </font>
    <font>
      <sz val="9"/>
      <name val="Times New Roman"/>
      <family val="1"/>
    </font>
    <font>
      <vertAlign val="superscript"/>
      <sz val="9"/>
      <name val="Times New Roman"/>
      <family val="1"/>
    </font>
    <font>
      <sz val="8.5"/>
      <name val="Times New Roman"/>
      <family val="1"/>
    </font>
    <font>
      <b/>
      <sz val="12"/>
      <name val="Arial"/>
      <family val="2"/>
    </font>
    <font>
      <sz val="5"/>
      <name val="Arial"/>
      <family val="2"/>
    </font>
    <font>
      <sz val="9"/>
      <name val="Arial"/>
      <family val="2"/>
    </font>
    <font>
      <b/>
      <sz val="8"/>
      <color indexed="10"/>
      <name val="Arial"/>
      <family val="2"/>
    </font>
    <font>
      <i/>
      <sz val="10"/>
      <name val="Arial"/>
      <family val="2"/>
    </font>
    <font>
      <b/>
      <i/>
      <sz val="11"/>
      <name val="Arial"/>
      <family val="2"/>
    </font>
    <font>
      <b/>
      <i/>
      <sz val="10"/>
      <name val="Arial"/>
      <family val="2"/>
    </font>
    <font>
      <sz val="10"/>
      <name val="Arial"/>
      <family val="2"/>
    </font>
  </fonts>
  <fills count="10">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000"/>
        <bgColor indexed="64"/>
      </patternFill>
    </fill>
  </fills>
  <borders count="52">
    <border>
      <left/>
      <right/>
      <top/>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style="hair">
        <color indexed="64"/>
      </right>
      <top style="medium">
        <color indexed="64"/>
      </top>
      <bottom/>
      <diagonal/>
    </border>
    <border>
      <left/>
      <right style="medium">
        <color indexed="64"/>
      </right>
      <top style="medium">
        <color indexed="64"/>
      </top>
      <bottom/>
      <diagonal/>
    </border>
    <border>
      <left style="hair">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medium">
        <color indexed="64"/>
      </top>
      <bottom/>
      <diagonal/>
    </border>
    <border>
      <left style="hair">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medium">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xf numFmtId="0" fontId="10"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cellStyleXfs>
  <cellXfs count="308">
    <xf numFmtId="0" fontId="0" fillId="0" borderId="0" xfId="0"/>
    <xf numFmtId="0" fontId="2" fillId="0" borderId="0" xfId="0" applyFont="1" applyFill="1" applyBorder="1" applyAlignment="1" applyProtection="1">
      <alignment horizontal="left"/>
    </xf>
    <xf numFmtId="0" fontId="0" fillId="0" borderId="0" xfId="0" applyFill="1" applyBorder="1" applyProtection="1"/>
    <xf numFmtId="164" fontId="1" fillId="0" borderId="0" xfId="2" applyNumberFormat="1" applyFill="1" applyBorder="1" applyProtection="1"/>
    <xf numFmtId="0" fontId="0" fillId="0" borderId="0" xfId="0" applyFill="1" applyBorder="1" applyAlignment="1" applyProtection="1">
      <alignment horizontal="left"/>
    </xf>
    <xf numFmtId="0" fontId="8" fillId="0" borderId="0" xfId="0" applyFont="1" applyFill="1" applyBorder="1" applyAlignment="1" applyProtection="1">
      <alignment horizontal="center"/>
    </xf>
    <xf numFmtId="164" fontId="8" fillId="0" borderId="0" xfId="2" applyNumberFormat="1" applyFont="1" applyFill="1" applyBorder="1" applyAlignment="1" applyProtection="1">
      <alignment horizontal="center"/>
    </xf>
    <xf numFmtId="0" fontId="0" fillId="0" borderId="0" xfId="0" applyFill="1" applyBorder="1" applyAlignment="1" applyProtection="1">
      <alignment horizontal="center"/>
    </xf>
    <xf numFmtId="0" fontId="8" fillId="0" borderId="0" xfId="0" applyFont="1" applyFill="1" applyBorder="1" applyProtection="1"/>
    <xf numFmtId="0" fontId="8" fillId="0" borderId="0" xfId="0" applyFont="1" applyFill="1" applyBorder="1" applyAlignment="1" applyProtection="1">
      <alignment horizontal="left"/>
    </xf>
    <xf numFmtId="164" fontId="8" fillId="0" borderId="0" xfId="2" applyNumberFormat="1" applyFont="1" applyFill="1" applyBorder="1" applyProtection="1"/>
    <xf numFmtId="0" fontId="10" fillId="0" borderId="0" xfId="1" applyFill="1" applyBorder="1" applyAlignment="1" applyProtection="1">
      <alignment horizontal="left"/>
    </xf>
    <xf numFmtId="0" fontId="12" fillId="0" borderId="0" xfId="0" applyFont="1" applyFill="1" applyBorder="1" applyProtection="1"/>
    <xf numFmtId="164" fontId="1" fillId="0" borderId="0" xfId="2" applyNumberFormat="1" applyFont="1" applyFill="1" applyBorder="1" applyProtection="1"/>
    <xf numFmtId="0" fontId="2" fillId="2" borderId="0" xfId="0" applyFont="1" applyFill="1" applyBorder="1" applyAlignment="1" applyProtection="1">
      <alignment horizontal="left"/>
    </xf>
    <xf numFmtId="0" fontId="0" fillId="2" borderId="0" xfId="0" applyFill="1" applyBorder="1" applyProtection="1"/>
    <xf numFmtId="164" fontId="1" fillId="2" borderId="0" xfId="2" applyNumberFormat="1" applyFill="1" applyBorder="1" applyProtection="1"/>
    <xf numFmtId="0" fontId="0" fillId="2" borderId="0" xfId="0" applyFill="1" applyBorder="1" applyAlignment="1" applyProtection="1">
      <alignment horizontal="left"/>
    </xf>
    <xf numFmtId="0" fontId="0" fillId="3" borderId="0" xfId="0" applyFill="1" applyBorder="1" applyProtection="1"/>
    <xf numFmtId="0" fontId="0" fillId="3" borderId="0" xfId="0" applyFill="1" applyBorder="1" applyAlignment="1" applyProtection="1">
      <alignment horizontal="left"/>
    </xf>
    <xf numFmtId="164" fontId="1" fillId="3" borderId="0" xfId="2" applyNumberFormat="1" applyFill="1" applyBorder="1" applyProtection="1"/>
    <xf numFmtId="0" fontId="7" fillId="3" borderId="0" xfId="0" applyFont="1" applyFill="1" applyBorder="1" applyAlignment="1" applyProtection="1">
      <alignment horizontal="left"/>
    </xf>
    <xf numFmtId="0" fontId="5" fillId="3" borderId="0" xfId="0" applyFont="1" applyFill="1" applyBorder="1" applyAlignment="1" applyProtection="1">
      <alignment horizontal="left"/>
    </xf>
    <xf numFmtId="0" fontId="0" fillId="3" borderId="0" xfId="0" applyNumberFormat="1" applyFill="1" applyBorder="1" applyAlignment="1" applyProtection="1">
      <alignment horizontal="left"/>
    </xf>
    <xf numFmtId="0" fontId="7" fillId="3" borderId="0" xfId="0" applyNumberFormat="1" applyFont="1" applyFill="1" applyBorder="1" applyAlignment="1" applyProtection="1">
      <alignment horizontal="left"/>
    </xf>
    <xf numFmtId="0" fontId="7" fillId="3" borderId="0" xfId="0" applyFont="1" applyFill="1" applyBorder="1" applyProtection="1"/>
    <xf numFmtId="164" fontId="7" fillId="3" borderId="0" xfId="2" applyNumberFormat="1" applyFont="1" applyFill="1" applyBorder="1" applyProtection="1"/>
    <xf numFmtId="0" fontId="6" fillId="3" borderId="0" xfId="0" applyFont="1" applyFill="1" applyBorder="1" applyAlignment="1" applyProtection="1">
      <alignment horizontal="left"/>
    </xf>
    <xf numFmtId="0" fontId="6" fillId="3" borderId="0" xfId="0" applyFont="1" applyFill="1" applyBorder="1" applyProtection="1"/>
    <xf numFmtId="164" fontId="6" fillId="3" borderId="0" xfId="2" applyNumberFormat="1" applyFont="1" applyFill="1" applyBorder="1" applyProtection="1"/>
    <xf numFmtId="0" fontId="5" fillId="3" borderId="0" xfId="0" applyFont="1" applyFill="1" applyBorder="1" applyProtection="1"/>
    <xf numFmtId="43" fontId="5" fillId="4" borderId="2" xfId="2" applyNumberFormat="1" applyFont="1" applyFill="1" applyBorder="1" applyAlignment="1" applyProtection="1">
      <alignment vertical="top"/>
      <protection locked="0"/>
    </xf>
    <xf numFmtId="0" fontId="2" fillId="2" borderId="0" xfId="0" applyFont="1" applyFill="1" applyBorder="1" applyAlignment="1" applyProtection="1"/>
    <xf numFmtId="164" fontId="0" fillId="2" borderId="0" xfId="2" applyNumberFormat="1" applyFont="1" applyFill="1" applyBorder="1" applyAlignment="1" applyProtection="1"/>
    <xf numFmtId="0" fontId="0" fillId="3" borderId="0" xfId="0" applyFill="1" applyBorder="1" applyAlignment="1" applyProtection="1"/>
    <xf numFmtId="0" fontId="20" fillId="3" borderId="0" xfId="0" applyFont="1" applyFill="1" applyBorder="1" applyAlignment="1" applyProtection="1"/>
    <xf numFmtId="164" fontId="0" fillId="3" borderId="0" xfId="2" applyNumberFormat="1" applyFont="1" applyFill="1" applyBorder="1" applyAlignment="1" applyProtection="1"/>
    <xf numFmtId="0" fontId="0" fillId="3" borderId="4" xfId="0" applyFill="1" applyBorder="1" applyAlignment="1" applyProtection="1"/>
    <xf numFmtId="0" fontId="0" fillId="3" borderId="5" xfId="0" applyFill="1" applyBorder="1" applyAlignment="1" applyProtection="1"/>
    <xf numFmtId="0" fontId="3" fillId="3" borderId="0" xfId="0" applyFont="1" applyFill="1" applyBorder="1" applyAlignment="1" applyProtection="1"/>
    <xf numFmtId="0" fontId="5" fillId="3" borderId="0" xfId="0" applyFont="1" applyFill="1" applyBorder="1" applyAlignment="1" applyProtection="1"/>
    <xf numFmtId="164" fontId="5" fillId="3" borderId="0" xfId="2" applyNumberFormat="1" applyFont="1" applyFill="1" applyBorder="1" applyProtection="1"/>
    <xf numFmtId="0" fontId="7" fillId="3" borderId="0" xfId="0" applyFont="1" applyFill="1" applyBorder="1" applyAlignment="1" applyProtection="1"/>
    <xf numFmtId="164" fontId="4" fillId="3" borderId="2" xfId="2" applyNumberFormat="1" applyFont="1" applyFill="1" applyBorder="1" applyAlignment="1" applyProtection="1">
      <alignment horizontal="right"/>
    </xf>
    <xf numFmtId="0" fontId="5" fillId="3" borderId="7" xfId="0" applyFont="1" applyFill="1" applyBorder="1" applyAlignment="1" applyProtection="1"/>
    <xf numFmtId="0" fontId="5" fillId="3" borderId="6" xfId="0" applyFont="1" applyFill="1" applyBorder="1" applyAlignment="1" applyProtection="1"/>
    <xf numFmtId="0" fontId="5" fillId="3" borderId="6" xfId="0" applyFont="1" applyFill="1" applyBorder="1" applyAlignment="1" applyProtection="1">
      <alignment horizontal="left"/>
    </xf>
    <xf numFmtId="0" fontId="5" fillId="3" borderId="2" xfId="0" applyFont="1" applyFill="1" applyBorder="1" applyAlignment="1" applyProtection="1"/>
    <xf numFmtId="0" fontId="7" fillId="3" borderId="6" xfId="0" applyFont="1" applyFill="1" applyBorder="1" applyAlignment="1" applyProtection="1"/>
    <xf numFmtId="0" fontId="5" fillId="3" borderId="5" xfId="0" applyFont="1" applyFill="1" applyBorder="1" applyAlignment="1" applyProtection="1"/>
    <xf numFmtId="164" fontId="5" fillId="3" borderId="5" xfId="2" applyNumberFormat="1" applyFont="1" applyFill="1" applyBorder="1" applyAlignment="1" applyProtection="1"/>
    <xf numFmtId="0" fontId="7" fillId="3" borderId="2" xfId="0" applyFont="1" applyFill="1" applyBorder="1" applyAlignment="1" applyProtection="1"/>
    <xf numFmtId="0" fontId="5" fillId="0" borderId="8" xfId="0" applyFont="1" applyBorder="1" applyAlignment="1" applyProtection="1"/>
    <xf numFmtId="0" fontId="5" fillId="0" borderId="6" xfId="0" applyFont="1" applyBorder="1" applyAlignment="1" applyProtection="1"/>
    <xf numFmtId="0" fontId="5" fillId="0" borderId="9" xfId="0" applyFont="1" applyBorder="1" applyAlignment="1" applyProtection="1"/>
    <xf numFmtId="164" fontId="5" fillId="0" borderId="2" xfId="2" applyNumberFormat="1" applyFont="1" applyFill="1" applyBorder="1" applyAlignment="1" applyProtection="1"/>
    <xf numFmtId="166" fontId="5" fillId="0" borderId="1" xfId="2" applyNumberFormat="1" applyFont="1" applyFill="1" applyBorder="1" applyAlignment="1" applyProtection="1"/>
    <xf numFmtId="164" fontId="5" fillId="0" borderId="2" xfId="2" applyNumberFormat="1" applyFont="1" applyFill="1" applyBorder="1" applyAlignment="1" applyProtection="1">
      <alignment vertical="top"/>
    </xf>
    <xf numFmtId="164" fontId="5" fillId="0" borderId="1" xfId="2" applyNumberFormat="1" applyFont="1" applyFill="1" applyBorder="1" applyAlignment="1" applyProtection="1">
      <alignment vertical="top"/>
    </xf>
    <xf numFmtId="43" fontId="5" fillId="0" borderId="2" xfId="2" applyNumberFormat="1" applyFont="1" applyFill="1" applyBorder="1" applyAlignment="1" applyProtection="1">
      <alignment vertical="top"/>
    </xf>
    <xf numFmtId="0" fontId="0" fillId="0" borderId="0" xfId="0" applyProtection="1"/>
    <xf numFmtId="0" fontId="11" fillId="0" borderId="0" xfId="0" applyFont="1" applyAlignment="1" applyProtection="1">
      <alignment horizontal="left"/>
    </xf>
    <xf numFmtId="0" fontId="13" fillId="0" borderId="0" xfId="0" applyFont="1" applyProtection="1"/>
    <xf numFmtId="0" fontId="14" fillId="0" borderId="0" xfId="0" applyFont="1" applyProtection="1"/>
    <xf numFmtId="0" fontId="16" fillId="0" borderId="0" xfId="0" applyFont="1" applyProtection="1"/>
    <xf numFmtId="0" fontId="17" fillId="0" borderId="0" xfId="0" applyFont="1" applyProtection="1"/>
    <xf numFmtId="0" fontId="15" fillId="0" borderId="0" xfId="0" applyFont="1" applyAlignment="1" applyProtection="1">
      <alignment horizontal="left" indent="1"/>
    </xf>
    <xf numFmtId="0" fontId="10" fillId="0" borderId="0" xfId="1" applyFont="1" applyAlignment="1" applyProtection="1"/>
    <xf numFmtId="0" fontId="15" fillId="0" borderId="0" xfId="0" applyFont="1" applyProtection="1"/>
    <xf numFmtId="0" fontId="18" fillId="0" borderId="0" xfId="0" applyFont="1" applyProtection="1"/>
    <xf numFmtId="0" fontId="0" fillId="0" borderId="0" xfId="0" applyBorder="1" applyProtection="1"/>
    <xf numFmtId="164" fontId="0" fillId="0" borderId="2" xfId="2" applyNumberFormat="1" applyFont="1" applyFill="1" applyBorder="1" applyProtection="1"/>
    <xf numFmtId="0" fontId="0" fillId="0" borderId="1" xfId="0" applyBorder="1" applyProtection="1"/>
    <xf numFmtId="164" fontId="0" fillId="0" borderId="2" xfId="2" applyNumberFormat="1" applyFont="1" applyFill="1" applyBorder="1" applyAlignment="1" applyProtection="1">
      <alignment horizontal="right"/>
    </xf>
    <xf numFmtId="165" fontId="0" fillId="0" borderId="2" xfId="0" applyNumberFormat="1" applyBorder="1" applyProtection="1"/>
    <xf numFmtId="164" fontId="0" fillId="0" borderId="2" xfId="2" applyNumberFormat="1" applyFont="1" applyFill="1" applyBorder="1" applyAlignment="1" applyProtection="1">
      <alignment vertical="top"/>
    </xf>
    <xf numFmtId="164" fontId="5" fillId="0" borderId="2" xfId="2" applyNumberFormat="1" applyFont="1" applyFill="1" applyBorder="1" applyAlignment="1" applyProtection="1">
      <alignment horizontal="right" vertical="top"/>
    </xf>
    <xf numFmtId="0" fontId="7" fillId="0" borderId="0" xfId="0" applyFont="1" applyProtection="1"/>
    <xf numFmtId="0" fontId="21" fillId="0" borderId="0" xfId="0" applyFont="1" applyBorder="1" applyProtection="1"/>
    <xf numFmtId="0" fontId="4" fillId="0" borderId="0" xfId="0" applyFont="1" applyAlignment="1" applyProtection="1">
      <alignment horizontal="right"/>
    </xf>
    <xf numFmtId="1" fontId="0" fillId="0" borderId="2" xfId="0" applyNumberFormat="1" applyFill="1" applyBorder="1" applyProtection="1"/>
    <xf numFmtId="164" fontId="1" fillId="3" borderId="0" xfId="2" applyNumberFormat="1" applyFont="1" applyFill="1" applyBorder="1" applyProtection="1"/>
    <xf numFmtId="0" fontId="1" fillId="3" borderId="0" xfId="0" applyNumberFormat="1" applyFont="1" applyFill="1" applyBorder="1" applyAlignment="1" applyProtection="1">
      <alignment horizontal="left"/>
    </xf>
    <xf numFmtId="0" fontId="1" fillId="3" borderId="0" xfId="0" applyFont="1" applyFill="1" applyBorder="1" applyAlignment="1" applyProtection="1">
      <alignment horizontal="left"/>
    </xf>
    <xf numFmtId="0" fontId="1" fillId="0" borderId="0" xfId="0" applyFont="1" applyFill="1" applyBorder="1" applyAlignment="1" applyProtection="1">
      <alignment horizontal="left"/>
    </xf>
    <xf numFmtId="169" fontId="0" fillId="0" borderId="2" xfId="0" applyNumberFormat="1" applyFill="1" applyBorder="1" applyProtection="1"/>
    <xf numFmtId="164" fontId="0" fillId="6" borderId="0" xfId="2" applyNumberFormat="1" applyFont="1" applyFill="1" applyBorder="1" applyAlignment="1" applyProtection="1"/>
    <xf numFmtId="0" fontId="0" fillId="6" borderId="0" xfId="0" applyFill="1" applyBorder="1" applyAlignment="1" applyProtection="1"/>
    <xf numFmtId="0" fontId="3" fillId="6" borderId="0" xfId="2" applyNumberFormat="1" applyFont="1" applyFill="1" applyBorder="1" applyAlignment="1" applyProtection="1"/>
    <xf numFmtId="164" fontId="3" fillId="6" borderId="0" xfId="2" applyNumberFormat="1" applyFont="1" applyFill="1" applyBorder="1" applyAlignment="1" applyProtection="1">
      <alignment horizontal="right"/>
    </xf>
    <xf numFmtId="0" fontId="7" fillId="6" borderId="0" xfId="0" applyFont="1" applyFill="1" applyBorder="1" applyAlignment="1" applyProtection="1"/>
    <xf numFmtId="0" fontId="3" fillId="6" borderId="0" xfId="0" applyFont="1" applyFill="1" applyBorder="1" applyAlignment="1" applyProtection="1"/>
    <xf numFmtId="164" fontId="5" fillId="6" borderId="0" xfId="2" applyNumberFormat="1" applyFont="1" applyFill="1" applyBorder="1" applyAlignment="1" applyProtection="1"/>
    <xf numFmtId="166" fontId="0" fillId="6" borderId="0" xfId="2" applyNumberFormat="1" applyFont="1" applyFill="1" applyBorder="1" applyAlignment="1" applyProtection="1"/>
    <xf numFmtId="164" fontId="0" fillId="6" borderId="0" xfId="2" applyNumberFormat="1" applyFont="1" applyFill="1" applyBorder="1" applyAlignment="1" applyProtection="1">
      <alignment vertical="top"/>
    </xf>
    <xf numFmtId="164" fontId="5" fillId="6" borderId="0" xfId="2" applyNumberFormat="1" applyFont="1" applyFill="1" applyBorder="1" applyAlignment="1" applyProtection="1">
      <alignment vertical="top"/>
    </xf>
    <xf numFmtId="0" fontId="5" fillId="6" borderId="0" xfId="0" applyFont="1" applyFill="1" applyBorder="1" applyAlignment="1" applyProtection="1"/>
    <xf numFmtId="43" fontId="5" fillId="6" borderId="0" xfId="2" applyNumberFormat="1" applyFont="1" applyFill="1" applyBorder="1" applyAlignment="1" applyProtection="1">
      <alignment vertical="top"/>
    </xf>
    <xf numFmtId="0" fontId="4" fillId="6" borderId="0" xfId="0" applyFont="1" applyFill="1" applyBorder="1" applyAlignment="1" applyProtection="1"/>
    <xf numFmtId="164" fontId="4" fillId="6" borderId="0" xfId="0" applyNumberFormat="1" applyFont="1" applyFill="1" applyBorder="1" applyAlignment="1" applyProtection="1"/>
    <xf numFmtId="0" fontId="0" fillId="6" borderId="0" xfId="0" applyFill="1" applyProtection="1"/>
    <xf numFmtId="0" fontId="5" fillId="6" borderId="0" xfId="0" applyFont="1" applyFill="1" applyProtection="1"/>
    <xf numFmtId="0" fontId="5" fillId="6" borderId="1" xfId="0" applyFont="1" applyFill="1" applyBorder="1" applyAlignment="1" applyProtection="1"/>
    <xf numFmtId="0" fontId="0" fillId="0" borderId="19" xfId="0" applyBorder="1" applyProtection="1"/>
    <xf numFmtId="0" fontId="0" fillId="0" borderId="26" xfId="0" applyBorder="1" applyProtection="1"/>
    <xf numFmtId="0" fontId="1" fillId="0" borderId="26" xfId="0" applyFont="1" applyBorder="1" applyProtection="1"/>
    <xf numFmtId="0" fontId="1" fillId="0" borderId="9" xfId="0" applyFont="1" applyBorder="1" applyAlignment="1" applyProtection="1"/>
    <xf numFmtId="0" fontId="4" fillId="0" borderId="0" xfId="0" applyFont="1" applyBorder="1" applyAlignment="1" applyProtection="1">
      <alignment horizontal="right"/>
    </xf>
    <xf numFmtId="0" fontId="7" fillId="3" borderId="15" xfId="0" applyFont="1" applyFill="1" applyBorder="1" applyAlignment="1" applyProtection="1">
      <alignment horizontal="left"/>
    </xf>
    <xf numFmtId="0" fontId="7" fillId="0" borderId="17" xfId="2" applyNumberFormat="1" applyFont="1" applyFill="1" applyBorder="1" applyAlignment="1" applyProtection="1">
      <alignment horizontal="right"/>
    </xf>
    <xf numFmtId="0" fontId="7" fillId="0" borderId="18" xfId="2" applyNumberFormat="1" applyFont="1" applyFill="1" applyBorder="1" applyAlignment="1" applyProtection="1">
      <alignment horizontal="right"/>
    </xf>
    <xf numFmtId="0" fontId="4" fillId="3" borderId="47" xfId="0" applyFont="1" applyFill="1" applyBorder="1" applyAlignment="1" applyProtection="1">
      <alignment horizontal="left"/>
    </xf>
    <xf numFmtId="164" fontId="4" fillId="3" borderId="20" xfId="2" applyNumberFormat="1" applyFont="1" applyFill="1" applyBorder="1" applyAlignment="1" applyProtection="1">
      <alignment horizontal="right"/>
    </xf>
    <xf numFmtId="0" fontId="19" fillId="3" borderId="47" xfId="0" applyFont="1" applyFill="1" applyBorder="1" applyAlignment="1" applyProtection="1">
      <alignment horizontal="left"/>
    </xf>
    <xf numFmtId="0" fontId="0" fillId="0" borderId="48" xfId="0" applyBorder="1" applyProtection="1"/>
    <xf numFmtId="164" fontId="0" fillId="0" borderId="20" xfId="2" applyNumberFormat="1" applyFont="1" applyFill="1" applyBorder="1" applyProtection="1"/>
    <xf numFmtId="0" fontId="1" fillId="0" borderId="26" xfId="0" applyFont="1" applyBorder="1" applyAlignment="1" applyProtection="1">
      <alignment wrapText="1"/>
    </xf>
    <xf numFmtId="169" fontId="0" fillId="0" borderId="20" xfId="0" applyNumberFormat="1" applyFill="1" applyBorder="1" applyProtection="1"/>
    <xf numFmtId="165" fontId="0" fillId="0" borderId="20" xfId="0" applyNumberFormat="1" applyBorder="1" applyProtection="1"/>
    <xf numFmtId="0" fontId="0" fillId="0" borderId="47" xfId="0" applyFill="1" applyBorder="1" applyProtection="1"/>
    <xf numFmtId="0" fontId="7" fillId="3" borderId="26" xfId="0" applyFont="1" applyFill="1" applyBorder="1" applyAlignment="1" applyProtection="1">
      <alignment horizontal="left"/>
    </xf>
    <xf numFmtId="0" fontId="0" fillId="0" borderId="47" xfId="0" applyBorder="1" applyProtection="1"/>
    <xf numFmtId="1" fontId="0" fillId="0" borderId="20" xfId="0" applyNumberFormat="1" applyFill="1" applyBorder="1" applyProtection="1"/>
    <xf numFmtId="43" fontId="5" fillId="0" borderId="20" xfId="2" applyNumberFormat="1" applyFont="1" applyFill="1" applyBorder="1" applyAlignment="1" applyProtection="1">
      <alignment vertical="top"/>
    </xf>
    <xf numFmtId="164" fontId="5" fillId="0" borderId="20" xfId="2" applyNumberFormat="1" applyFont="1" applyFill="1" applyBorder="1" applyAlignment="1" applyProtection="1">
      <alignment horizontal="right" vertical="top"/>
    </xf>
    <xf numFmtId="0" fontId="7" fillId="3" borderId="21" xfId="0" applyFont="1" applyFill="1" applyBorder="1" applyAlignment="1" applyProtection="1">
      <alignment horizontal="left"/>
    </xf>
    <xf numFmtId="164" fontId="7" fillId="3" borderId="22" xfId="2" applyNumberFormat="1" applyFont="1" applyFill="1" applyBorder="1" applyAlignment="1" applyProtection="1"/>
    <xf numFmtId="164" fontId="7" fillId="3" borderId="24" xfId="2" applyNumberFormat="1" applyFont="1" applyFill="1" applyBorder="1" applyAlignment="1" applyProtection="1"/>
    <xf numFmtId="0" fontId="1" fillId="0" borderId="6" xfId="0" applyFont="1" applyBorder="1" applyAlignment="1" applyProtection="1"/>
    <xf numFmtId="0" fontId="0" fillId="0" borderId="0" xfId="0" applyProtection="1">
      <protection locked="0"/>
    </xf>
    <xf numFmtId="3" fontId="0" fillId="4" borderId="17" xfId="0" applyNumberFormat="1" applyFill="1" applyBorder="1" applyProtection="1">
      <protection locked="0"/>
    </xf>
    <xf numFmtId="2" fontId="0" fillId="4" borderId="2" xfId="0" applyNumberFormat="1" applyFill="1" applyBorder="1" applyProtection="1">
      <protection locked="0"/>
    </xf>
    <xf numFmtId="2" fontId="1" fillId="4" borderId="2" xfId="0" applyNumberFormat="1" applyFont="1" applyFill="1" applyBorder="1" applyProtection="1">
      <protection locked="0"/>
    </xf>
    <xf numFmtId="2" fontId="0" fillId="4" borderId="22" xfId="0" applyNumberFormat="1" applyFill="1" applyBorder="1" applyAlignment="1" applyProtection="1">
      <alignment horizontal="right"/>
      <protection locked="0"/>
    </xf>
    <xf numFmtId="2" fontId="0" fillId="4" borderId="22" xfId="0" applyNumberFormat="1" applyFill="1" applyBorder="1" applyProtection="1">
      <protection locked="0"/>
    </xf>
    <xf numFmtId="0" fontId="6" fillId="0" borderId="0" xfId="0" applyFont="1" applyProtection="1">
      <protection locked="0"/>
    </xf>
    <xf numFmtId="3" fontId="0" fillId="4" borderId="2" xfId="0" applyNumberFormat="1" applyFill="1" applyBorder="1" applyProtection="1">
      <protection locked="0"/>
    </xf>
    <xf numFmtId="3" fontId="0" fillId="4" borderId="20" xfId="0" applyNumberFormat="1" applyFill="1" applyBorder="1" applyProtection="1">
      <protection locked="0"/>
    </xf>
    <xf numFmtId="0" fontId="6" fillId="7" borderId="25" xfId="0" applyFont="1" applyFill="1" applyBorder="1" applyProtection="1">
      <protection locked="0"/>
    </xf>
    <xf numFmtId="0" fontId="6" fillId="7" borderId="30" xfId="0" applyFont="1" applyFill="1" applyBorder="1" applyProtection="1">
      <protection locked="0"/>
    </xf>
    <xf numFmtId="3" fontId="0" fillId="4" borderId="22" xfId="0" applyNumberFormat="1" applyFill="1" applyBorder="1" applyProtection="1">
      <protection locked="0"/>
    </xf>
    <xf numFmtId="3" fontId="1" fillId="4" borderId="2" xfId="0" applyNumberFormat="1" applyFont="1" applyFill="1" applyBorder="1" applyProtection="1">
      <protection locked="0"/>
    </xf>
    <xf numFmtId="0" fontId="1" fillId="0" borderId="0" xfId="0" applyFont="1" applyProtection="1">
      <protection locked="0"/>
    </xf>
    <xf numFmtId="0" fontId="0" fillId="0" borderId="0" xfId="0" applyAlignment="1" applyProtection="1">
      <alignment horizontal="center"/>
      <protection locked="0"/>
    </xf>
    <xf numFmtId="0" fontId="0" fillId="0" borderId="32" xfId="0" applyBorder="1" applyProtection="1"/>
    <xf numFmtId="0" fontId="0" fillId="0" borderId="11" xfId="0" applyBorder="1" applyProtection="1"/>
    <xf numFmtId="2" fontId="0" fillId="6" borderId="11" xfId="0" applyNumberFormat="1" applyFill="1" applyBorder="1" applyAlignment="1" applyProtection="1">
      <alignment horizontal="right"/>
    </xf>
    <xf numFmtId="2" fontId="0" fillId="6" borderId="11" xfId="0" applyNumberFormat="1" applyFill="1" applyBorder="1" applyProtection="1"/>
    <xf numFmtId="2" fontId="0" fillId="6" borderId="35" xfId="0" applyNumberFormat="1" applyFill="1" applyBorder="1" applyProtection="1"/>
    <xf numFmtId="164" fontId="0" fillId="8" borderId="17" xfId="2" applyNumberFormat="1" applyFont="1" applyFill="1" applyBorder="1" applyProtection="1"/>
    <xf numFmtId="164" fontId="0" fillId="8" borderId="18" xfId="2" applyNumberFormat="1" applyFont="1" applyFill="1" applyBorder="1" applyProtection="1"/>
    <xf numFmtId="0" fontId="0" fillId="0" borderId="15" xfId="0" applyBorder="1" applyProtection="1"/>
    <xf numFmtId="0" fontId="0" fillId="0" borderId="16" xfId="0" applyBorder="1" applyProtection="1"/>
    <xf numFmtId="0" fontId="22" fillId="8" borderId="31" xfId="0" applyFont="1" applyFill="1" applyBorder="1" applyAlignment="1" applyProtection="1">
      <alignment horizontal="right"/>
    </xf>
    <xf numFmtId="0" fontId="0" fillId="0" borderId="8" xfId="0" applyBorder="1" applyProtection="1"/>
    <xf numFmtId="0" fontId="22" fillId="8" borderId="2" xfId="0" applyFont="1" applyFill="1" applyBorder="1" applyAlignment="1" applyProtection="1">
      <alignment horizontal="right"/>
    </xf>
    <xf numFmtId="0" fontId="0" fillId="0" borderId="21" xfId="0" applyBorder="1" applyProtection="1"/>
    <xf numFmtId="0" fontId="0" fillId="0" borderId="22" xfId="0" applyBorder="1" applyProtection="1"/>
    <xf numFmtId="0" fontId="22" fillId="8" borderId="22" xfId="0" applyFont="1" applyFill="1" applyBorder="1" applyAlignment="1" applyProtection="1">
      <alignment horizontal="right"/>
    </xf>
    <xf numFmtId="0" fontId="0" fillId="5" borderId="0" xfId="0" applyFill="1" applyBorder="1" applyProtection="1"/>
    <xf numFmtId="164" fontId="0" fillId="5" borderId="2" xfId="2" applyNumberFormat="1" applyFont="1" applyFill="1" applyBorder="1" applyProtection="1"/>
    <xf numFmtId="0" fontId="0" fillId="0" borderId="9" xfId="0" applyBorder="1" applyProtection="1"/>
    <xf numFmtId="2" fontId="1" fillId="7" borderId="14" xfId="0" applyNumberFormat="1" applyFont="1" applyFill="1" applyBorder="1" applyAlignment="1" applyProtection="1">
      <alignment horizontal="right"/>
    </xf>
    <xf numFmtId="2" fontId="0" fillId="7" borderId="11" xfId="0" applyNumberFormat="1" applyFill="1" applyBorder="1" applyProtection="1"/>
    <xf numFmtId="2" fontId="0" fillId="7" borderId="35" xfId="0" applyNumberFormat="1" applyFill="1" applyBorder="1" applyProtection="1"/>
    <xf numFmtId="2" fontId="0" fillId="7" borderId="14" xfId="0" applyNumberFormat="1" applyFill="1" applyBorder="1" applyAlignment="1" applyProtection="1">
      <alignment horizontal="right"/>
    </xf>
    <xf numFmtId="0" fontId="23" fillId="0" borderId="15" xfId="0" applyFont="1" applyBorder="1" applyProtection="1"/>
    <xf numFmtId="0" fontId="23" fillId="0" borderId="17" xfId="0" applyFont="1" applyBorder="1" applyProtection="1"/>
    <xf numFmtId="2" fontId="6" fillId="7" borderId="17" xfId="0" applyNumberFormat="1" applyFont="1" applyFill="1" applyBorder="1" applyAlignment="1" applyProtection="1">
      <alignment horizontal="right"/>
    </xf>
    <xf numFmtId="2" fontId="6" fillId="7" borderId="17" xfId="0" applyNumberFormat="1" applyFont="1" applyFill="1" applyBorder="1" applyProtection="1"/>
    <xf numFmtId="2" fontId="6" fillId="7" borderId="18" xfId="0" applyNumberFormat="1" applyFont="1" applyFill="1" applyBorder="1" applyProtection="1"/>
    <xf numFmtId="0" fontId="6" fillId="0" borderId="0" xfId="0" applyFont="1" applyProtection="1"/>
    <xf numFmtId="0" fontId="0" fillId="0" borderId="2" xfId="0" applyBorder="1" applyProtection="1"/>
    <xf numFmtId="0" fontId="0" fillId="0" borderId="27" xfId="0" applyBorder="1" applyProtection="1"/>
    <xf numFmtId="0" fontId="22" fillId="0" borderId="11" xfId="0" quotePrefix="1" applyFont="1" applyBorder="1" applyAlignment="1" applyProtection="1">
      <alignment horizontal="right" vertical="center" wrapText="1"/>
    </xf>
    <xf numFmtId="0" fontId="0" fillId="0" borderId="5" xfId="0" applyBorder="1" applyProtection="1"/>
    <xf numFmtId="0" fontId="22" fillId="0" borderId="10" xfId="0" applyFont="1" applyBorder="1" applyAlignment="1" applyProtection="1">
      <alignment vertical="center"/>
    </xf>
    <xf numFmtId="0" fontId="0" fillId="8" borderId="27" xfId="0" applyFill="1" applyBorder="1" applyProtection="1"/>
    <xf numFmtId="0" fontId="0" fillId="8" borderId="5" xfId="0" applyFill="1" applyBorder="1" applyProtection="1"/>
    <xf numFmtId="0" fontId="1" fillId="0" borderId="27" xfId="0" applyFont="1" applyBorder="1" applyAlignment="1" applyProtection="1"/>
    <xf numFmtId="0" fontId="1" fillId="0" borderId="8" xfId="0" applyFont="1" applyBorder="1" applyAlignment="1" applyProtection="1"/>
    <xf numFmtId="0" fontId="22" fillId="0" borderId="5" xfId="0" applyFont="1" applyBorder="1" applyAlignment="1" applyProtection="1"/>
    <xf numFmtId="0" fontId="22" fillId="0" borderId="2" xfId="0" quotePrefix="1" applyFont="1" applyBorder="1" applyAlignment="1" applyProtection="1">
      <alignment horizontal="right"/>
    </xf>
    <xf numFmtId="0" fontId="22" fillId="0" borderId="2" xfId="0" applyFont="1" applyBorder="1" applyAlignment="1" applyProtection="1">
      <alignment horizontal="right"/>
    </xf>
    <xf numFmtId="0" fontId="0" fillId="0" borderId="28" xfId="0" applyBorder="1" applyProtection="1"/>
    <xf numFmtId="0" fontId="22" fillId="0" borderId="2" xfId="0" quotePrefix="1" applyFont="1" applyBorder="1" applyAlignment="1" applyProtection="1">
      <alignment horizontal="right" wrapText="1"/>
    </xf>
    <xf numFmtId="0" fontId="22" fillId="0" borderId="2" xfId="0" applyFont="1" applyBorder="1" applyProtection="1"/>
    <xf numFmtId="0" fontId="0" fillId="8" borderId="26" xfId="0" applyFill="1" applyBorder="1" applyProtection="1"/>
    <xf numFmtId="0" fontId="0" fillId="8" borderId="2" xfId="0" applyFill="1" applyBorder="1" applyProtection="1"/>
    <xf numFmtId="0" fontId="22" fillId="8" borderId="12" xfId="0" quotePrefix="1" applyFont="1" applyFill="1" applyBorder="1" applyAlignment="1" applyProtection="1">
      <alignment horizontal="right"/>
    </xf>
    <xf numFmtId="0" fontId="22" fillId="8" borderId="2" xfId="0" applyFont="1" applyFill="1" applyBorder="1" applyProtection="1"/>
    <xf numFmtId="3" fontId="0" fillId="8" borderId="2" xfId="0" applyNumberFormat="1" applyFill="1" applyBorder="1" applyProtection="1"/>
    <xf numFmtId="0" fontId="0" fillId="5" borderId="5" xfId="0" applyFill="1" applyBorder="1" applyAlignment="1" applyProtection="1"/>
    <xf numFmtId="0" fontId="0" fillId="5" borderId="12" xfId="0" applyFill="1" applyBorder="1" applyAlignment="1" applyProtection="1"/>
    <xf numFmtId="0" fontId="23" fillId="0" borderId="29" xfId="0" applyFont="1" applyFill="1" applyBorder="1" applyProtection="1"/>
    <xf numFmtId="0" fontId="23" fillId="0" borderId="25" xfId="0" applyFont="1" applyBorder="1" applyProtection="1"/>
    <xf numFmtId="0" fontId="23" fillId="0" borderId="25" xfId="0" applyFont="1" applyBorder="1" applyAlignment="1" applyProtection="1">
      <alignment horizontal="left"/>
    </xf>
    <xf numFmtId="0" fontId="22" fillId="0" borderId="22" xfId="0" applyFont="1" applyBorder="1" applyAlignment="1" applyProtection="1">
      <alignment horizontal="right"/>
    </xf>
    <xf numFmtId="0" fontId="22" fillId="0" borderId="22" xfId="0" quotePrefix="1" applyFont="1" applyBorder="1" applyAlignment="1" applyProtection="1">
      <alignment horizontal="right"/>
    </xf>
    <xf numFmtId="0" fontId="23" fillId="8" borderId="15" xfId="0" applyFont="1" applyFill="1" applyBorder="1" applyProtection="1"/>
    <xf numFmtId="0" fontId="23" fillId="8" borderId="17" xfId="0" applyFont="1" applyFill="1" applyBorder="1" applyProtection="1"/>
    <xf numFmtId="3" fontId="6" fillId="8" borderId="31" xfId="0" applyNumberFormat="1" applyFont="1" applyFill="1" applyBorder="1" applyProtection="1"/>
    <xf numFmtId="3" fontId="6" fillId="8" borderId="17" xfId="0" applyNumberFormat="1" applyFont="1" applyFill="1" applyBorder="1" applyProtection="1"/>
    <xf numFmtId="3" fontId="6" fillId="8" borderId="18" xfId="0" applyNumberFormat="1" applyFont="1" applyFill="1" applyBorder="1" applyProtection="1"/>
    <xf numFmtId="0" fontId="22" fillId="0" borderId="3" xfId="0" applyFont="1" applyBorder="1" applyAlignment="1" applyProtection="1">
      <alignment horizontal="right"/>
    </xf>
    <xf numFmtId="0" fontId="0" fillId="0" borderId="32" xfId="0" applyFill="1" applyBorder="1" applyProtection="1"/>
    <xf numFmtId="0" fontId="0" fillId="8" borderId="32" xfId="0" applyFill="1" applyBorder="1" applyProtection="1"/>
    <xf numFmtId="0" fontId="0" fillId="8" borderId="0" xfId="0" applyFill="1" applyBorder="1" applyProtection="1"/>
    <xf numFmtId="3" fontId="0" fillId="8" borderId="3" xfId="0" applyNumberFormat="1" applyFill="1" applyBorder="1" applyProtection="1"/>
    <xf numFmtId="0" fontId="7" fillId="0" borderId="34" xfId="0" applyFont="1" applyBorder="1" applyProtection="1"/>
    <xf numFmtId="0" fontId="0" fillId="0" borderId="25" xfId="0" applyBorder="1" applyProtection="1"/>
    <xf numFmtId="0" fontId="0" fillId="0" borderId="30" xfId="0" applyBorder="1" applyProtection="1"/>
    <xf numFmtId="0" fontId="1" fillId="0" borderId="0" xfId="0" applyFont="1" applyProtection="1"/>
    <xf numFmtId="0" fontId="7" fillId="0" borderId="0" xfId="0" applyFont="1" applyProtection="1">
      <protection locked="0"/>
    </xf>
    <xf numFmtId="0" fontId="4" fillId="0" borderId="0" xfId="0" applyFont="1" applyAlignment="1" applyProtection="1">
      <alignment horizontal="right"/>
      <protection locked="0"/>
    </xf>
    <xf numFmtId="43" fontId="0" fillId="0" borderId="0" xfId="0" applyNumberFormat="1" applyProtection="1">
      <protection locked="0"/>
    </xf>
    <xf numFmtId="165" fontId="0" fillId="4" borderId="2" xfId="0" applyNumberFormat="1" applyFill="1" applyBorder="1" applyProtection="1">
      <protection locked="0"/>
    </xf>
    <xf numFmtId="165" fontId="0" fillId="4" borderId="20" xfId="0" applyNumberFormat="1" applyFill="1" applyBorder="1" applyProtection="1">
      <protection locked="0"/>
    </xf>
    <xf numFmtId="164" fontId="0" fillId="4" borderId="2" xfId="2" applyNumberFormat="1" applyFont="1" applyFill="1" applyBorder="1" applyProtection="1">
      <protection locked="0"/>
    </xf>
    <xf numFmtId="164" fontId="0" fillId="4" borderId="20" xfId="2" applyNumberFormat="1" applyFont="1" applyFill="1" applyBorder="1" applyProtection="1">
      <protection locked="0"/>
    </xf>
    <xf numFmtId="43" fontId="5" fillId="4" borderId="20" xfId="2" applyNumberFormat="1" applyFont="1" applyFill="1" applyBorder="1" applyAlignment="1" applyProtection="1">
      <alignment vertical="top"/>
      <protection locked="0"/>
    </xf>
    <xf numFmtId="165" fontId="1" fillId="4" borderId="2" xfId="0" applyNumberFormat="1" applyFont="1" applyFill="1" applyBorder="1" applyProtection="1">
      <protection locked="0"/>
    </xf>
    <xf numFmtId="0" fontId="0" fillId="0" borderId="0" xfId="0" applyFill="1" applyProtection="1">
      <protection locked="0"/>
    </xf>
    <xf numFmtId="0" fontId="2" fillId="2" borderId="34" xfId="0" applyFont="1" applyFill="1" applyBorder="1" applyAlignment="1" applyProtection="1"/>
    <xf numFmtId="0" fontId="2" fillId="2" borderId="25" xfId="0" applyFont="1" applyFill="1" applyBorder="1" applyAlignment="1" applyProtection="1"/>
    <xf numFmtId="0" fontId="2" fillId="2" borderId="30" xfId="0" applyFont="1" applyFill="1" applyBorder="1" applyAlignment="1" applyProtection="1"/>
    <xf numFmtId="3" fontId="0" fillId="8" borderId="20" xfId="0" applyNumberFormat="1" applyFill="1" applyBorder="1" applyProtection="1"/>
    <xf numFmtId="168" fontId="5" fillId="9" borderId="2" xfId="2" applyNumberFormat="1" applyFont="1" applyFill="1" applyBorder="1" applyAlignment="1" applyProtection="1"/>
    <xf numFmtId="164" fontId="5" fillId="9" borderId="2" xfId="2" applyNumberFormat="1" applyFont="1" applyFill="1" applyBorder="1" applyAlignment="1" applyProtection="1">
      <alignment vertical="top"/>
    </xf>
    <xf numFmtId="164" fontId="0" fillId="9" borderId="2" xfId="2" applyNumberFormat="1" applyFont="1" applyFill="1" applyBorder="1" applyProtection="1"/>
    <xf numFmtId="164" fontId="0" fillId="9" borderId="20" xfId="2" applyNumberFormat="1" applyFont="1" applyFill="1" applyBorder="1" applyProtection="1"/>
    <xf numFmtId="164" fontId="5" fillId="9" borderId="2" xfId="2" applyNumberFormat="1" applyFont="1" applyFill="1" applyBorder="1" applyProtection="1"/>
    <xf numFmtId="168" fontId="0" fillId="9" borderId="2" xfId="2" applyNumberFormat="1" applyFont="1" applyFill="1" applyBorder="1" applyProtection="1"/>
    <xf numFmtId="168" fontId="5" fillId="9" borderId="2" xfId="0" applyNumberFormat="1" applyFont="1" applyFill="1" applyBorder="1" applyProtection="1"/>
    <xf numFmtId="168" fontId="0" fillId="9" borderId="2" xfId="0" applyNumberFormat="1" applyFill="1" applyBorder="1" applyProtection="1"/>
    <xf numFmtId="168" fontId="0" fillId="9" borderId="20" xfId="0" applyNumberFormat="1" applyFill="1" applyBorder="1" applyProtection="1"/>
    <xf numFmtId="3" fontId="0" fillId="4" borderId="2" xfId="0" applyNumberFormat="1" applyFill="1" applyBorder="1" applyProtection="1"/>
    <xf numFmtId="0" fontId="1" fillId="8" borderId="21" xfId="0" applyFont="1" applyFill="1" applyBorder="1" applyProtection="1"/>
    <xf numFmtId="0" fontId="1" fillId="8" borderId="22" xfId="0" applyFont="1" applyFill="1" applyBorder="1" applyProtection="1"/>
    <xf numFmtId="0" fontId="25" fillId="8" borderId="22" xfId="0" applyFont="1" applyFill="1" applyBorder="1" applyProtection="1"/>
    <xf numFmtId="3" fontId="1" fillId="8" borderId="22" xfId="0" applyNumberFormat="1" applyFont="1" applyFill="1" applyBorder="1" applyProtection="1"/>
    <xf numFmtId="3" fontId="1" fillId="8" borderId="24" xfId="0" applyNumberFormat="1" applyFont="1" applyFill="1" applyBorder="1" applyProtection="1"/>
    <xf numFmtId="0" fontId="1" fillId="8" borderId="26" xfId="0" applyFont="1" applyFill="1" applyBorder="1" applyProtection="1"/>
    <xf numFmtId="0" fontId="1" fillId="8" borderId="2" xfId="0" applyFont="1" applyFill="1" applyBorder="1" applyProtection="1"/>
    <xf numFmtId="0" fontId="25" fillId="8" borderId="2" xfId="0" applyFont="1" applyFill="1" applyBorder="1" applyAlignment="1" applyProtection="1">
      <alignment horizontal="right"/>
    </xf>
    <xf numFmtId="3" fontId="1" fillId="8" borderId="2" xfId="0" applyNumberFormat="1" applyFont="1" applyFill="1" applyBorder="1" applyProtection="1"/>
    <xf numFmtId="3" fontId="1" fillId="8" borderId="20" xfId="0" applyNumberFormat="1" applyFont="1" applyFill="1" applyBorder="1" applyProtection="1"/>
    <xf numFmtId="0" fontId="1" fillId="0" borderId="14" xfId="0" applyFont="1" applyBorder="1" applyProtection="1"/>
    <xf numFmtId="0" fontId="1" fillId="8" borderId="33" xfId="0" applyFont="1" applyFill="1" applyBorder="1" applyProtection="1"/>
    <xf numFmtId="0" fontId="1" fillId="8" borderId="23" xfId="0" applyFont="1" applyFill="1" applyBorder="1" applyProtection="1"/>
    <xf numFmtId="0" fontId="25" fillId="8" borderId="22" xfId="0" applyFont="1" applyFill="1" applyBorder="1" applyAlignment="1" applyProtection="1">
      <alignment horizontal="right"/>
    </xf>
    <xf numFmtId="3" fontId="1" fillId="8" borderId="38" xfId="0" applyNumberFormat="1" applyFont="1" applyFill="1" applyBorder="1" applyProtection="1"/>
    <xf numFmtId="0" fontId="0" fillId="0" borderId="0" xfId="0" applyFill="1" applyBorder="1" applyAlignment="1" applyProtection="1"/>
    <xf numFmtId="3" fontId="0" fillId="8" borderId="49" xfId="0" applyNumberFormat="1" applyFill="1" applyBorder="1" applyProtection="1"/>
    <xf numFmtId="0" fontId="1" fillId="0" borderId="0" xfId="0" applyFont="1" applyBorder="1" applyProtection="1"/>
    <xf numFmtId="164" fontId="0" fillId="7" borderId="2" xfId="2" applyNumberFormat="1" applyFont="1" applyFill="1" applyBorder="1" applyProtection="1"/>
    <xf numFmtId="164" fontId="0" fillId="7" borderId="20" xfId="2" applyNumberFormat="1" applyFont="1" applyFill="1" applyBorder="1" applyProtection="1"/>
    <xf numFmtId="0" fontId="7" fillId="4" borderId="2" xfId="2" applyNumberFormat="1" applyFont="1" applyFill="1" applyBorder="1" applyAlignment="1" applyProtection="1">
      <alignment horizontal="right"/>
    </xf>
    <xf numFmtId="0" fontId="1" fillId="0" borderId="2" xfId="0" applyFont="1" applyBorder="1" applyAlignment="1" applyProtection="1"/>
    <xf numFmtId="164" fontId="5" fillId="4" borderId="2" xfId="2" applyNumberFormat="1" applyFont="1" applyFill="1" applyBorder="1" applyAlignment="1" applyProtection="1"/>
    <xf numFmtId="167" fontId="1" fillId="4" borderId="2" xfId="2" applyNumberFormat="1" applyFont="1" applyFill="1" applyBorder="1" applyAlignment="1" applyProtection="1"/>
    <xf numFmtId="164" fontId="5" fillId="4" borderId="2" xfId="2" applyNumberFormat="1" applyFont="1" applyFill="1" applyBorder="1" applyAlignment="1" applyProtection="1">
      <alignment vertical="top"/>
    </xf>
    <xf numFmtId="43" fontId="5" fillId="4" borderId="2" xfId="2" applyNumberFormat="1" applyFont="1" applyFill="1" applyBorder="1" applyAlignment="1" applyProtection="1">
      <alignment vertical="top"/>
    </xf>
    <xf numFmtId="0" fontId="7" fillId="0" borderId="2" xfId="2" applyNumberFormat="1" applyFont="1" applyFill="1" applyBorder="1" applyAlignment="1" applyProtection="1">
      <alignment horizontal="right"/>
    </xf>
    <xf numFmtId="43" fontId="0" fillId="0" borderId="0" xfId="0" applyNumberFormat="1" applyProtection="1"/>
    <xf numFmtId="0" fontId="1" fillId="0" borderId="0" xfId="0" applyFont="1" applyFill="1" applyProtection="1"/>
    <xf numFmtId="43" fontId="1" fillId="0" borderId="0" xfId="0" applyNumberFormat="1" applyFont="1" applyProtection="1"/>
    <xf numFmtId="43" fontId="7" fillId="0" borderId="0" xfId="0" applyNumberFormat="1" applyFont="1" applyProtection="1"/>
    <xf numFmtId="2" fontId="0" fillId="4" borderId="38" xfId="0" applyNumberFormat="1" applyFill="1" applyBorder="1" applyProtection="1">
      <protection locked="0"/>
    </xf>
    <xf numFmtId="2" fontId="0" fillId="6" borderId="50" xfId="0" applyNumberFormat="1" applyFill="1" applyBorder="1" applyProtection="1"/>
    <xf numFmtId="2" fontId="0" fillId="4" borderId="6" xfId="0" applyNumberFormat="1" applyFill="1" applyBorder="1" applyProtection="1">
      <protection locked="0"/>
    </xf>
    <xf numFmtId="0" fontId="1" fillId="0" borderId="27" xfId="0" applyFont="1" applyBorder="1" applyProtection="1"/>
    <xf numFmtId="2" fontId="0" fillId="4" borderId="48" xfId="0" applyNumberFormat="1" applyFill="1" applyBorder="1" applyProtection="1">
      <protection locked="0"/>
    </xf>
    <xf numFmtId="2" fontId="0" fillId="4" borderId="51" xfId="0" applyNumberFormat="1" applyFill="1" applyBorder="1" applyProtection="1">
      <protection locked="0"/>
    </xf>
    <xf numFmtId="3" fontId="0" fillId="4" borderId="20" xfId="0" applyNumberFormat="1" applyFill="1" applyBorder="1" applyProtection="1"/>
    <xf numFmtId="3" fontId="0" fillId="4" borderId="24" xfId="0" applyNumberFormat="1" applyFill="1" applyBorder="1" applyProtection="1">
      <protection locked="0"/>
    </xf>
    <xf numFmtId="3" fontId="1" fillId="4" borderId="20" xfId="0" applyNumberFormat="1" applyFont="1" applyFill="1" applyBorder="1" applyProtection="1">
      <protection locked="0"/>
    </xf>
    <xf numFmtId="164" fontId="1" fillId="4" borderId="2" xfId="2" applyNumberFormat="1" applyFont="1" applyFill="1" applyBorder="1" applyAlignment="1" applyProtection="1"/>
    <xf numFmtId="0" fontId="0" fillId="0" borderId="0" xfId="0" applyFill="1" applyBorder="1" applyAlignment="1" applyProtection="1">
      <alignment horizontal="left"/>
    </xf>
    <xf numFmtId="0" fontId="0" fillId="0" borderId="0" xfId="0" applyFill="1" applyBorder="1" applyAlignment="1" applyProtection="1"/>
    <xf numFmtId="164" fontId="1" fillId="0" borderId="0" xfId="2" applyNumberFormat="1" applyFill="1" applyBorder="1" applyAlignment="1" applyProtection="1"/>
    <xf numFmtId="0" fontId="1" fillId="0" borderId="0" xfId="0" applyFont="1" applyFill="1" applyBorder="1" applyAlignment="1" applyProtection="1">
      <alignment horizontal="left"/>
    </xf>
    <xf numFmtId="0" fontId="9" fillId="0" borderId="0" xfId="0" applyFont="1" applyFill="1" applyBorder="1" applyAlignment="1" applyProtection="1">
      <alignment horizontal="center"/>
    </xf>
    <xf numFmtId="0" fontId="0" fillId="3" borderId="0" xfId="0" applyFill="1" applyBorder="1" applyAlignment="1" applyProtection="1">
      <alignment horizontal="justify"/>
    </xf>
    <xf numFmtId="0" fontId="0" fillId="0" borderId="0" xfId="0" applyAlignment="1" applyProtection="1">
      <alignment horizontal="justify"/>
    </xf>
    <xf numFmtId="0" fontId="2" fillId="2" borderId="28" xfId="0" applyFont="1" applyFill="1" applyBorder="1" applyAlignment="1" applyProtection="1">
      <alignment horizontal="left"/>
    </xf>
    <xf numFmtId="0" fontId="2" fillId="2" borderId="0" xfId="0" applyFont="1" applyFill="1" applyBorder="1" applyAlignment="1" applyProtection="1">
      <alignment horizontal="left"/>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43" xfId="0" applyFont="1" applyFill="1" applyBorder="1" applyAlignment="1" applyProtection="1">
      <alignment horizontal="center"/>
    </xf>
    <xf numFmtId="0" fontId="3" fillId="0" borderId="44" xfId="0" applyFont="1" applyFill="1" applyBorder="1" applyAlignment="1" applyProtection="1">
      <alignment horizontal="center"/>
    </xf>
    <xf numFmtId="0" fontId="6" fillId="0" borderId="34" xfId="0" applyFont="1" applyBorder="1" applyAlignment="1" applyProtection="1">
      <alignment horizontal="left" wrapText="1"/>
    </xf>
    <xf numFmtId="0" fontId="6" fillId="0" borderId="25" xfId="0" applyFont="1" applyBorder="1" applyAlignment="1" applyProtection="1">
      <alignment horizontal="left"/>
    </xf>
    <xf numFmtId="0" fontId="6" fillId="0" borderId="30" xfId="0" applyFont="1" applyBorder="1" applyAlignment="1" applyProtection="1">
      <alignment horizontal="left"/>
    </xf>
    <xf numFmtId="0" fontId="3" fillId="0" borderId="45" xfId="0" applyFont="1" applyFill="1" applyBorder="1" applyAlignment="1" applyProtection="1">
      <alignment horizontal="center"/>
    </xf>
    <xf numFmtId="0" fontId="3" fillId="0" borderId="46" xfId="0" applyFont="1" applyFill="1" applyBorder="1" applyAlignment="1" applyProtection="1">
      <alignment horizontal="center"/>
    </xf>
    <xf numFmtId="0" fontId="1" fillId="0" borderId="36" xfId="0" applyFont="1" applyBorder="1" applyAlignment="1" applyProtection="1">
      <alignment horizontal="left" wrapText="1"/>
    </xf>
    <xf numFmtId="0" fontId="1" fillId="0" borderId="23" xfId="0" applyFont="1" applyBorder="1" applyAlignment="1" applyProtection="1">
      <alignment horizontal="left"/>
    </xf>
    <xf numFmtId="0" fontId="1" fillId="0" borderId="37" xfId="0" applyFont="1" applyBorder="1" applyAlignment="1" applyProtection="1">
      <alignment horizontal="left"/>
    </xf>
    <xf numFmtId="0" fontId="22" fillId="0" borderId="14" xfId="0" quotePrefix="1" applyFont="1" applyBorder="1" applyAlignment="1" applyProtection="1">
      <alignment horizontal="right" vertical="top"/>
    </xf>
    <xf numFmtId="0" fontId="22" fillId="0" borderId="13" xfId="0" quotePrefix="1" applyFont="1" applyBorder="1" applyAlignment="1" applyProtection="1">
      <alignment horizontal="right" vertical="top"/>
    </xf>
    <xf numFmtId="0" fontId="24" fillId="0" borderId="39" xfId="0" applyFont="1" applyBorder="1" applyAlignment="1" applyProtection="1">
      <alignment horizontal="left" vertical="center" wrapText="1"/>
    </xf>
    <xf numFmtId="0" fontId="24" fillId="0" borderId="40" xfId="0" applyFont="1" applyBorder="1" applyAlignment="1" applyProtection="1">
      <alignment horizontal="left" vertical="center"/>
    </xf>
    <xf numFmtId="0" fontId="6" fillId="0" borderId="36" xfId="0" applyFont="1" applyBorder="1" applyAlignment="1" applyProtection="1">
      <alignment horizontal="left" wrapText="1"/>
    </xf>
    <xf numFmtId="0" fontId="0" fillId="0" borderId="23" xfId="0" applyBorder="1" applyAlignment="1" applyProtection="1">
      <alignment horizontal="left"/>
    </xf>
    <xf numFmtId="0" fontId="0" fillId="0" borderId="37" xfId="0" applyBorder="1" applyAlignment="1" applyProtection="1">
      <alignment horizontal="left"/>
    </xf>
    <xf numFmtId="0" fontId="22" fillId="0" borderId="11" xfId="0" applyFont="1" applyBorder="1" applyAlignment="1" applyProtection="1">
      <alignment horizontal="right" vertical="top"/>
    </xf>
    <xf numFmtId="0" fontId="22" fillId="0" borderId="10" xfId="0" applyFont="1" applyBorder="1" applyAlignment="1" applyProtection="1">
      <alignment horizontal="right" vertical="top"/>
    </xf>
  </cellXfs>
  <cellStyles count="4">
    <cellStyle name="Komma" xfId="2" builtinId="3"/>
    <cellStyle name="Komma 2 2 2" xfId="3"/>
    <cellStyle name="Link" xfId="1" builtinId="8"/>
    <cellStyle name="Standard" xfId="0" builtinId="0"/>
  </cellStyles>
  <dxfs count="2">
    <dxf>
      <fill>
        <patternFill>
          <fgColor indexed="47"/>
          <bgColor indexed="47"/>
        </patternFill>
      </fill>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indexed="42"/>
  </sheetPr>
  <dimension ref="A1:H50"/>
  <sheetViews>
    <sheetView zoomScaleNormal="100" workbookViewId="0">
      <selection activeCell="B39" sqref="B39:H39"/>
    </sheetView>
  </sheetViews>
  <sheetFormatPr baseColWidth="10" defaultColWidth="11" defaultRowHeight="14.25" x14ac:dyDescent="0.2"/>
  <cols>
    <col min="1" max="1" width="1.75" style="2" customWidth="1"/>
    <col min="2" max="2" width="4.25" style="4" customWidth="1"/>
    <col min="3" max="3" width="11.25" style="2" customWidth="1"/>
    <col min="4" max="4" width="12.75" style="3" customWidth="1"/>
    <col min="5" max="5" width="2.75" style="2" customWidth="1"/>
    <col min="6" max="6" width="9.625" style="4" customWidth="1"/>
    <col min="7" max="7" width="18.375" style="2" customWidth="1"/>
    <col min="8" max="8" width="16.375" style="3" customWidth="1"/>
    <col min="9" max="16384" width="11" style="2"/>
  </cols>
  <sheetData>
    <row r="1" spans="1:8" ht="18" x14ac:dyDescent="0.25">
      <c r="A1" s="1"/>
      <c r="B1" s="2"/>
      <c r="C1" s="3"/>
      <c r="D1" s="2"/>
      <c r="E1" s="4"/>
      <c r="F1" s="2"/>
      <c r="H1" s="2"/>
    </row>
    <row r="4" spans="1:8" x14ac:dyDescent="0.2">
      <c r="D4" s="60"/>
    </row>
    <row r="21" spans="1:8" s="7" customFormat="1" x14ac:dyDescent="0.2">
      <c r="A21" s="5"/>
      <c r="B21" s="5"/>
      <c r="C21" s="5"/>
      <c r="D21" s="6"/>
      <c r="E21" s="5"/>
      <c r="F21" s="5"/>
      <c r="G21" s="5"/>
      <c r="H21" s="6"/>
    </row>
    <row r="22" spans="1:8" s="7" customFormat="1" ht="30.2" customHeight="1" x14ac:dyDescent="0.4">
      <c r="A22" s="282" t="s">
        <v>10</v>
      </c>
      <c r="B22" s="282"/>
      <c r="C22" s="282"/>
      <c r="D22" s="282"/>
      <c r="E22" s="282"/>
      <c r="F22" s="282"/>
      <c r="G22" s="282"/>
      <c r="H22" s="282"/>
    </row>
    <row r="23" spans="1:8" s="7" customFormat="1" x14ac:dyDescent="0.2">
      <c r="A23" s="5"/>
      <c r="B23" s="5"/>
      <c r="C23" s="5"/>
      <c r="D23" s="6"/>
      <c r="E23" s="5"/>
      <c r="F23" s="5"/>
      <c r="G23" s="5"/>
      <c r="H23" s="6"/>
    </row>
    <row r="24" spans="1:8" s="7" customFormat="1" ht="30.2" customHeight="1" x14ac:dyDescent="0.4">
      <c r="A24" s="282" t="str">
        <f>Übersicht!B6</f>
        <v>Muster</v>
      </c>
      <c r="B24" s="282"/>
      <c r="C24" s="282"/>
      <c r="D24" s="282"/>
      <c r="E24" s="282"/>
      <c r="F24" s="282"/>
      <c r="G24" s="282"/>
      <c r="H24" s="282"/>
    </row>
    <row r="26" spans="1:8" s="7" customFormat="1" x14ac:dyDescent="0.2">
      <c r="A26" s="5"/>
      <c r="B26" s="5"/>
      <c r="C26" s="5"/>
      <c r="D26" s="6"/>
      <c r="E26" s="5"/>
      <c r="F26" s="5"/>
      <c r="G26" s="5"/>
      <c r="H26" s="6"/>
    </row>
    <row r="27" spans="1:8" s="7" customFormat="1" ht="30.2" customHeight="1" x14ac:dyDescent="0.4">
      <c r="A27" s="282" t="str">
        <f>"für die Jahre "&amp;Zusammenfassung!C3 &amp;" bis "&amp; Zusammenfassung!H3</f>
        <v>für die Jahre 2025 bis 2030</v>
      </c>
      <c r="B27" s="282"/>
      <c r="C27" s="282"/>
      <c r="D27" s="282"/>
      <c r="E27" s="282"/>
      <c r="F27" s="282"/>
      <c r="G27" s="282"/>
      <c r="H27" s="282"/>
    </row>
    <row r="29" spans="1:8" s="7" customFormat="1" ht="30.2" customHeight="1" x14ac:dyDescent="0.4">
      <c r="A29" s="282" t="s">
        <v>42</v>
      </c>
      <c r="B29" s="282"/>
      <c r="C29" s="282"/>
      <c r="D29" s="282"/>
      <c r="E29" s="282"/>
      <c r="F29" s="282"/>
      <c r="G29" s="282"/>
      <c r="H29" s="282"/>
    </row>
    <row r="30" spans="1:8" s="8" customFormat="1" ht="9" customHeight="1" x14ac:dyDescent="0.2">
      <c r="B30" s="9"/>
      <c r="D30" s="10"/>
      <c r="F30" s="9"/>
      <c r="H30" s="10"/>
    </row>
    <row r="31" spans="1:8" s="8" customFormat="1" x14ac:dyDescent="0.2">
      <c r="B31" s="9"/>
      <c r="D31" s="10"/>
      <c r="F31" s="9"/>
      <c r="H31" s="10"/>
    </row>
    <row r="32" spans="1:8" s="8" customFormat="1" ht="9" customHeight="1" x14ac:dyDescent="0.2">
      <c r="B32" s="9"/>
      <c r="D32" s="10"/>
      <c r="F32" s="9"/>
      <c r="H32" s="10"/>
    </row>
    <row r="35" spans="2:8" x14ac:dyDescent="0.2">
      <c r="B35" s="278" t="s">
        <v>55</v>
      </c>
      <c r="C35" s="279"/>
      <c r="D35" s="280"/>
      <c r="E35" s="279"/>
      <c r="F35" s="278"/>
      <c r="G35" s="279"/>
      <c r="H35" s="280"/>
    </row>
    <row r="36" spans="2:8" x14ac:dyDescent="0.2">
      <c r="B36" s="278"/>
      <c r="C36" s="279"/>
      <c r="D36" s="280"/>
      <c r="E36" s="279"/>
      <c r="F36" s="278"/>
      <c r="G36" s="279"/>
      <c r="H36" s="280"/>
    </row>
    <row r="37" spans="2:8" x14ac:dyDescent="0.2">
      <c r="B37" s="281" t="s">
        <v>104</v>
      </c>
      <c r="C37" s="279"/>
      <c r="D37" s="280"/>
      <c r="E37" s="279"/>
      <c r="F37" s="278"/>
      <c r="G37" s="279"/>
      <c r="H37" s="280"/>
    </row>
    <row r="38" spans="2:8" x14ac:dyDescent="0.2">
      <c r="B38" s="278"/>
      <c r="C38" s="279"/>
      <c r="D38" s="280"/>
      <c r="E38" s="279"/>
      <c r="F38" s="278"/>
      <c r="G38" s="279"/>
      <c r="H38" s="280"/>
    </row>
    <row r="39" spans="2:8" s="8" customFormat="1" x14ac:dyDescent="0.2">
      <c r="B39" s="278" t="s">
        <v>54</v>
      </c>
      <c r="C39" s="279"/>
      <c r="D39" s="280"/>
      <c r="E39" s="279"/>
      <c r="F39" s="278"/>
      <c r="G39" s="279"/>
      <c r="H39" s="280"/>
    </row>
    <row r="40" spans="2:8" s="8" customFormat="1" x14ac:dyDescent="0.2">
      <c r="B40" s="278"/>
      <c r="C40" s="279"/>
      <c r="D40" s="280"/>
      <c r="E40" s="279"/>
      <c r="F40" s="278"/>
      <c r="G40" s="279"/>
      <c r="H40" s="280"/>
    </row>
    <row r="41" spans="2:8" s="8" customFormat="1" x14ac:dyDescent="0.2">
      <c r="B41" s="278" t="s">
        <v>56</v>
      </c>
      <c r="C41" s="279"/>
      <c r="D41" s="280"/>
      <c r="E41" s="279"/>
      <c r="F41" s="278"/>
      <c r="G41" s="279"/>
      <c r="H41" s="280"/>
    </row>
    <row r="42" spans="2:8" s="8" customFormat="1" x14ac:dyDescent="0.2">
      <c r="B42" s="9"/>
      <c r="C42" s="9"/>
      <c r="D42" s="9"/>
      <c r="E42" s="9"/>
      <c r="F42" s="9"/>
      <c r="G42" s="9"/>
      <c r="H42" s="10"/>
    </row>
    <row r="43" spans="2:8" s="8" customFormat="1" x14ac:dyDescent="0.2">
      <c r="B43" s="84" t="s">
        <v>57</v>
      </c>
      <c r="C43" s="9"/>
      <c r="D43" s="9"/>
      <c r="E43" s="9"/>
      <c r="F43" s="9"/>
      <c r="G43" s="9"/>
      <c r="H43" s="10"/>
    </row>
    <row r="44" spans="2:8" s="8" customFormat="1" x14ac:dyDescent="0.2">
      <c r="B44" s="9"/>
      <c r="D44" s="10"/>
      <c r="F44" s="9"/>
      <c r="H44" s="10"/>
    </row>
    <row r="45" spans="2:8" x14ac:dyDescent="0.2">
      <c r="B45" s="11"/>
    </row>
    <row r="46" spans="2:8" x14ac:dyDescent="0.2">
      <c r="B46" s="11"/>
    </row>
    <row r="50" spans="2:4" ht="17.25" x14ac:dyDescent="0.25">
      <c r="B50" s="61"/>
      <c r="C50" s="12"/>
      <c r="D50" s="13"/>
    </row>
  </sheetData>
  <sheetProtection algorithmName="SHA-512" hashValue="zp/1mLm90Siku+njPZYQidR5STxK3/MivvPFEr48fmSHK4lhRGUwgUWVzh34OnJAXs2eqTnPCnZfHtiABVnEIA==" saltValue="VQpXO6TBj2Gnzx+hsvSZ+Q==" spinCount="100000" sheet="1" objects="1" scenarios="1"/>
  <customSheetViews>
    <customSheetView guid="{A49574B4-23FF-4F27-A4E6-A12205BADB57}" topLeftCell="A16">
      <selection activeCell="B41" sqref="B41:H41"/>
      <pageMargins left="0.78740157499999996" right="0.78740157499999996" top="0.984251969" bottom="0.984251969" header="0.4921259845" footer="0.4921259845"/>
      <pageSetup paperSize="9" orientation="portrait" r:id="rId1"/>
      <headerFooter alignWithMargins="0">
        <oddHeader>&amp;LRegierungsstatthalterkonferenz</oddHeader>
        <oddFooter>&amp;LPrognose Ressourcenausgleich&amp;CSeite 1&amp;R&amp;D</oddFooter>
      </headerFooter>
    </customSheetView>
  </customSheetViews>
  <mergeCells count="11">
    <mergeCell ref="A22:H22"/>
    <mergeCell ref="A24:H24"/>
    <mergeCell ref="A27:H27"/>
    <mergeCell ref="A29:H29"/>
    <mergeCell ref="B39:H39"/>
    <mergeCell ref="B40:H40"/>
    <mergeCell ref="B41:H41"/>
    <mergeCell ref="B35:H35"/>
    <mergeCell ref="B36:H36"/>
    <mergeCell ref="B37:H37"/>
    <mergeCell ref="B38:H38"/>
  </mergeCells>
  <phoneticPr fontId="4" type="noConversion"/>
  <pageMargins left="0.78740157499999996" right="0.78740157499999996" top="0.984251969" bottom="0.984251969" header="0.4921259845" footer="0.4921259845"/>
  <pageSetup paperSize="9" orientation="portrait" r:id="rId2"/>
  <headerFooter alignWithMargins="0">
    <oddHeader>&amp;LFinanzaufsicht Gemeinden</oddHeader>
    <oddFooter>&amp;LPrognose Ressourcenausgleich&amp;CSeite 1&amp;R&amp;D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indexed="42"/>
    <pageSetUpPr fitToPage="1"/>
  </sheetPr>
  <dimension ref="A1:H85"/>
  <sheetViews>
    <sheetView tabSelected="1" zoomScaleNormal="100" workbookViewId="0">
      <selection activeCell="A2" sqref="A2"/>
    </sheetView>
  </sheetViews>
  <sheetFormatPr baseColWidth="10" defaultColWidth="11" defaultRowHeight="14.25" x14ac:dyDescent="0.2"/>
  <cols>
    <col min="1" max="1" width="1.75" style="18" customWidth="1"/>
    <col min="2" max="2" width="9.625" style="19" customWidth="1"/>
    <col min="3" max="3" width="18.375" style="18" customWidth="1"/>
    <col min="4" max="4" width="12.75" style="20" customWidth="1"/>
    <col min="5" max="5" width="2.75" style="18" customWidth="1"/>
    <col min="6" max="6" width="9.625" style="19" customWidth="1"/>
    <col min="7" max="7" width="18.375" style="18" customWidth="1"/>
    <col min="8" max="8" width="12.75" style="20" customWidth="1"/>
    <col min="9" max="16384" width="11" style="18"/>
  </cols>
  <sheetData>
    <row r="1" spans="1:8" ht="18" x14ac:dyDescent="0.25">
      <c r="A1" s="14" t="s">
        <v>15</v>
      </c>
      <c r="B1" s="15"/>
      <c r="C1" s="16"/>
      <c r="D1" s="15"/>
      <c r="E1" s="17"/>
      <c r="F1" s="15"/>
      <c r="G1" s="15"/>
      <c r="H1" s="18"/>
    </row>
    <row r="3" spans="1:8" ht="20.25" customHeight="1" x14ac:dyDescent="0.25">
      <c r="A3" s="21" t="s">
        <v>11</v>
      </c>
      <c r="B3" s="18"/>
      <c r="C3" s="20"/>
      <c r="D3" s="18"/>
      <c r="E3" s="19"/>
      <c r="F3" s="18"/>
      <c r="G3" s="20"/>
      <c r="H3" s="18"/>
    </row>
    <row r="4" spans="1:8" ht="20.25" customHeight="1" x14ac:dyDescent="0.2">
      <c r="A4" s="283" t="s">
        <v>44</v>
      </c>
      <c r="B4" s="284"/>
      <c r="C4" s="284"/>
      <c r="D4" s="284"/>
      <c r="E4" s="284"/>
      <c r="F4" s="284"/>
      <c r="G4" s="284"/>
      <c r="H4" s="284"/>
    </row>
    <row r="5" spans="1:8" ht="20.25" customHeight="1" x14ac:dyDescent="0.2">
      <c r="A5" s="19" t="s">
        <v>94</v>
      </c>
      <c r="B5" s="18"/>
      <c r="C5" s="20"/>
      <c r="D5" s="18"/>
      <c r="E5" s="19"/>
      <c r="F5" s="18"/>
      <c r="G5" s="20"/>
      <c r="H5" s="18"/>
    </row>
    <row r="6" spans="1:8" ht="20.25" customHeight="1" x14ac:dyDescent="0.2">
      <c r="A6" s="19"/>
      <c r="B6" s="18"/>
      <c r="C6" s="20"/>
      <c r="D6" s="18"/>
      <c r="E6" s="19"/>
      <c r="F6" s="18"/>
      <c r="G6" s="20"/>
      <c r="H6" s="18"/>
    </row>
    <row r="7" spans="1:8" ht="20.25" customHeight="1" x14ac:dyDescent="0.2">
      <c r="A7" s="19"/>
      <c r="B7" s="18"/>
      <c r="C7" s="20"/>
      <c r="D7" s="18"/>
      <c r="E7" s="19"/>
      <c r="F7" s="18"/>
      <c r="G7" s="20"/>
      <c r="H7" s="18"/>
    </row>
    <row r="8" spans="1:8" ht="20.25" customHeight="1" x14ac:dyDescent="0.25">
      <c r="A8" s="21" t="s">
        <v>12</v>
      </c>
      <c r="B8" s="18"/>
      <c r="C8" s="20"/>
      <c r="D8" s="18"/>
      <c r="E8" s="19"/>
      <c r="F8" s="18"/>
      <c r="G8" s="20"/>
      <c r="H8" s="18"/>
    </row>
    <row r="9" spans="1:8" s="30" customFormat="1" ht="20.25" customHeight="1" x14ac:dyDescent="0.2">
      <c r="A9" s="22" t="s">
        <v>45</v>
      </c>
      <c r="C9" s="41"/>
      <c r="E9" s="22"/>
      <c r="G9" s="41"/>
    </row>
    <row r="10" spans="1:8" s="30" customFormat="1" ht="20.25" customHeight="1" x14ac:dyDescent="0.2">
      <c r="A10" s="22" t="s">
        <v>46</v>
      </c>
      <c r="C10" s="41"/>
      <c r="E10" s="22"/>
      <c r="G10" s="41"/>
    </row>
    <row r="11" spans="1:8" s="30" customFormat="1" ht="20.25" customHeight="1" x14ac:dyDescent="0.2">
      <c r="A11" s="22" t="s">
        <v>47</v>
      </c>
      <c r="C11" s="41"/>
      <c r="E11" s="22"/>
      <c r="G11" s="41"/>
    </row>
    <row r="12" spans="1:8" s="30" customFormat="1" ht="20.25" customHeight="1" x14ac:dyDescent="0.2">
      <c r="A12" s="22" t="s">
        <v>48</v>
      </c>
      <c r="C12" s="41"/>
      <c r="E12" s="22"/>
      <c r="G12" s="41"/>
    </row>
    <row r="13" spans="1:8" s="30" customFormat="1" ht="20.25" customHeight="1" x14ac:dyDescent="0.2">
      <c r="A13" s="83" t="s">
        <v>66</v>
      </c>
      <c r="C13" s="41"/>
      <c r="E13" s="22"/>
      <c r="G13" s="41"/>
    </row>
    <row r="14" spans="1:8" s="30" customFormat="1" ht="20.25" customHeight="1" x14ac:dyDescent="0.2">
      <c r="A14" s="22" t="s">
        <v>49</v>
      </c>
      <c r="C14" s="41"/>
      <c r="E14" s="22"/>
      <c r="G14" s="41"/>
    </row>
    <row r="15" spans="1:8" s="30" customFormat="1" ht="20.25" customHeight="1" x14ac:dyDescent="0.2">
      <c r="A15" s="22"/>
      <c r="C15" s="41"/>
      <c r="E15" s="22"/>
      <c r="G15" s="41"/>
    </row>
    <row r="16" spans="1:8" s="28" customFormat="1" ht="20.25" customHeight="1" x14ac:dyDescent="0.2">
      <c r="A16" s="27"/>
      <c r="C16" s="29"/>
      <c r="E16" s="27"/>
      <c r="G16" s="29"/>
    </row>
    <row r="17" spans="1:8" ht="20.25" customHeight="1" x14ac:dyDescent="0.25">
      <c r="A17" s="21" t="s">
        <v>13</v>
      </c>
      <c r="B17" s="18"/>
      <c r="C17" s="20"/>
      <c r="D17" s="18"/>
      <c r="E17" s="19"/>
      <c r="F17" s="18"/>
      <c r="G17" s="20"/>
      <c r="H17" s="18"/>
    </row>
    <row r="18" spans="1:8" ht="20.25" customHeight="1" x14ac:dyDescent="0.2">
      <c r="A18" s="19" t="s">
        <v>50</v>
      </c>
      <c r="B18" s="18"/>
      <c r="C18" s="20"/>
      <c r="D18" s="18"/>
      <c r="E18" s="19"/>
      <c r="F18" s="18"/>
      <c r="G18" s="20"/>
      <c r="H18" s="18"/>
    </row>
    <row r="19" spans="1:8" ht="20.25" customHeight="1" x14ac:dyDescent="0.2">
      <c r="A19" s="19" t="s">
        <v>51</v>
      </c>
      <c r="B19" s="18"/>
      <c r="C19" s="20"/>
      <c r="D19" s="18"/>
      <c r="E19" s="19"/>
      <c r="F19" s="18"/>
      <c r="G19" s="20"/>
      <c r="H19" s="18"/>
    </row>
    <row r="20" spans="1:8" ht="20.25" customHeight="1" x14ac:dyDescent="0.2">
      <c r="A20" s="19" t="s">
        <v>52</v>
      </c>
      <c r="B20" s="18"/>
      <c r="C20" s="20"/>
      <c r="D20" s="18"/>
      <c r="E20" s="19"/>
      <c r="F20" s="18"/>
      <c r="G20" s="20"/>
      <c r="H20" s="18"/>
    </row>
    <row r="21" spans="1:8" ht="20.25" customHeight="1" x14ac:dyDescent="0.2">
      <c r="A21" s="19"/>
      <c r="B21" s="81" t="s">
        <v>58</v>
      </c>
      <c r="D21" s="18"/>
      <c r="E21" s="19"/>
      <c r="F21" s="18"/>
      <c r="G21" s="20"/>
      <c r="H21" s="18"/>
    </row>
    <row r="22" spans="1:8" ht="20.25" customHeight="1" x14ac:dyDescent="0.2">
      <c r="A22" s="19"/>
      <c r="B22" s="20" t="s">
        <v>16</v>
      </c>
      <c r="D22" s="18"/>
      <c r="E22" s="19"/>
      <c r="F22" s="18"/>
      <c r="G22" s="20"/>
      <c r="H22" s="18"/>
    </row>
    <row r="23" spans="1:8" ht="20.25" customHeight="1" x14ac:dyDescent="0.2">
      <c r="A23" s="19"/>
      <c r="B23" s="20" t="s">
        <v>17</v>
      </c>
      <c r="E23" s="20"/>
      <c r="F23" s="20"/>
      <c r="G23" s="20"/>
      <c r="H23" s="18"/>
    </row>
    <row r="24" spans="1:8" ht="20.25" customHeight="1" x14ac:dyDescent="0.2">
      <c r="A24" s="19"/>
      <c r="B24" s="20" t="s">
        <v>18</v>
      </c>
      <c r="E24" s="20"/>
      <c r="F24" s="20"/>
      <c r="G24" s="20"/>
      <c r="H24" s="18"/>
    </row>
    <row r="25" spans="1:8" ht="20.25" customHeight="1" x14ac:dyDescent="0.2">
      <c r="A25" s="19"/>
      <c r="B25" s="81" t="s">
        <v>110</v>
      </c>
      <c r="E25" s="20"/>
      <c r="F25" s="20"/>
      <c r="G25" s="20"/>
      <c r="H25" s="18"/>
    </row>
    <row r="26" spans="1:8" ht="20.25" customHeight="1" x14ac:dyDescent="0.2">
      <c r="A26" s="19"/>
      <c r="B26" s="20" t="s">
        <v>19</v>
      </c>
      <c r="E26" s="20"/>
      <c r="F26" s="20"/>
      <c r="G26" s="20"/>
      <c r="H26" s="18"/>
    </row>
    <row r="27" spans="1:8" ht="20.25" customHeight="1" x14ac:dyDescent="0.2">
      <c r="A27" s="19"/>
      <c r="B27" s="81" t="s">
        <v>123</v>
      </c>
      <c r="E27" s="20"/>
      <c r="F27" s="20"/>
      <c r="G27" s="20"/>
      <c r="H27" s="18"/>
    </row>
    <row r="28" spans="1:8" ht="20.25" customHeight="1" x14ac:dyDescent="0.2">
      <c r="A28" s="19"/>
      <c r="B28" s="20" t="s">
        <v>20</v>
      </c>
      <c r="E28" s="20"/>
      <c r="F28" s="20"/>
      <c r="G28" s="20"/>
      <c r="H28" s="18"/>
    </row>
    <row r="29" spans="1:8" ht="20.25" customHeight="1" x14ac:dyDescent="0.2">
      <c r="A29" s="19"/>
      <c r="B29" s="18"/>
      <c r="C29" s="20"/>
      <c r="E29" s="20"/>
      <c r="F29" s="20"/>
      <c r="G29" s="20"/>
      <c r="H29" s="18"/>
    </row>
    <row r="30" spans="1:8" ht="20.25" customHeight="1" x14ac:dyDescent="0.2">
      <c r="A30" s="23" t="s">
        <v>21</v>
      </c>
      <c r="B30" s="18"/>
      <c r="C30" s="20"/>
      <c r="E30" s="20"/>
      <c r="F30" s="20"/>
      <c r="G30" s="20"/>
      <c r="H30" s="18"/>
    </row>
    <row r="31" spans="1:8" ht="20.25" customHeight="1" x14ac:dyDescent="0.2">
      <c r="A31" s="19" t="s">
        <v>124</v>
      </c>
      <c r="B31" s="18"/>
      <c r="C31" s="20"/>
      <c r="E31" s="20"/>
      <c r="F31" s="20"/>
      <c r="G31" s="20"/>
      <c r="H31" s="18"/>
    </row>
    <row r="32" spans="1:8" ht="20.25" customHeight="1" x14ac:dyDescent="0.2">
      <c r="A32" s="19" t="s">
        <v>22</v>
      </c>
      <c r="B32" s="18"/>
      <c r="C32" s="20"/>
      <c r="E32" s="20"/>
      <c r="F32" s="20"/>
      <c r="G32" s="20"/>
      <c r="H32" s="18"/>
    </row>
    <row r="33" spans="1:8" ht="20.25" customHeight="1" x14ac:dyDescent="0.2">
      <c r="A33" s="19"/>
      <c r="B33" s="18"/>
      <c r="C33" s="20"/>
      <c r="E33" s="20"/>
      <c r="F33" s="20"/>
      <c r="G33" s="20"/>
      <c r="H33" s="18"/>
    </row>
    <row r="34" spans="1:8" ht="20.25" customHeight="1" x14ac:dyDescent="0.2">
      <c r="A34" s="19" t="s">
        <v>107</v>
      </c>
      <c r="B34" s="18"/>
      <c r="C34" s="20"/>
      <c r="E34" s="20"/>
      <c r="F34" s="20"/>
      <c r="G34" s="20"/>
      <c r="H34" s="18"/>
    </row>
    <row r="35" spans="1:8" ht="20.25" customHeight="1" x14ac:dyDescent="0.2">
      <c r="A35" s="19" t="s">
        <v>108</v>
      </c>
      <c r="B35" s="18"/>
      <c r="C35" s="20"/>
      <c r="E35" s="20"/>
      <c r="F35" s="20"/>
      <c r="G35" s="20"/>
      <c r="H35" s="18"/>
    </row>
    <row r="36" spans="1:8" ht="20.25" customHeight="1" x14ac:dyDescent="0.2">
      <c r="A36" s="19"/>
      <c r="B36" s="18"/>
      <c r="C36" s="20"/>
      <c r="E36" s="20"/>
      <c r="F36" s="20"/>
      <c r="G36" s="20"/>
      <c r="H36" s="18"/>
    </row>
    <row r="37" spans="1:8" ht="20.25" customHeight="1" x14ac:dyDescent="0.2">
      <c r="A37" s="19"/>
      <c r="B37" s="18"/>
      <c r="C37" s="20"/>
      <c r="E37" s="20"/>
      <c r="F37" s="20"/>
      <c r="G37" s="20"/>
      <c r="H37" s="18"/>
    </row>
    <row r="38" spans="1:8" s="25" customFormat="1" ht="20.25" customHeight="1" x14ac:dyDescent="0.25">
      <c r="A38" s="24" t="s">
        <v>14</v>
      </c>
      <c r="C38" s="26"/>
      <c r="D38" s="26"/>
      <c r="E38" s="26"/>
      <c r="F38" s="26"/>
      <c r="G38" s="26"/>
    </row>
    <row r="39" spans="1:8" ht="20.25" customHeight="1" x14ac:dyDescent="0.2">
      <c r="A39" s="82" t="s">
        <v>109</v>
      </c>
      <c r="B39" s="18"/>
      <c r="C39" s="20"/>
      <c r="E39" s="20"/>
      <c r="F39" s="20"/>
      <c r="G39" s="20"/>
      <c r="H39" s="18"/>
    </row>
    <row r="40" spans="1:8" ht="20.25" customHeight="1" x14ac:dyDescent="0.2">
      <c r="A40" s="83" t="s">
        <v>65</v>
      </c>
      <c r="B40" s="18"/>
      <c r="C40" s="20"/>
      <c r="E40" s="20"/>
      <c r="F40" s="20"/>
      <c r="G40" s="20"/>
      <c r="H40" s="18"/>
    </row>
    <row r="41" spans="1:8" ht="20.25" customHeight="1" x14ac:dyDescent="0.2">
      <c r="A41" s="19"/>
      <c r="B41" s="18"/>
      <c r="C41" s="20"/>
      <c r="E41" s="20"/>
      <c r="F41" s="20"/>
      <c r="G41" s="20"/>
      <c r="H41" s="18"/>
    </row>
    <row r="42" spans="1:8" x14ac:dyDescent="0.2">
      <c r="A42" s="19"/>
      <c r="B42" s="18"/>
      <c r="C42" s="20"/>
      <c r="D42" s="18"/>
      <c r="E42" s="19"/>
      <c r="F42" s="18"/>
      <c r="G42" s="20"/>
      <c r="H42" s="18"/>
    </row>
    <row r="43" spans="1:8" x14ac:dyDescent="0.2">
      <c r="A43" s="19"/>
      <c r="B43" s="18"/>
      <c r="C43" s="20"/>
      <c r="D43" s="18"/>
      <c r="E43" s="19"/>
      <c r="F43" s="18"/>
      <c r="G43" s="20"/>
      <c r="H43" s="18"/>
    </row>
    <row r="44" spans="1:8" x14ac:dyDescent="0.2">
      <c r="A44" s="62"/>
      <c r="B44" s="63"/>
      <c r="C44" s="20"/>
      <c r="D44" s="18"/>
      <c r="E44" s="19"/>
      <c r="F44" s="18"/>
      <c r="G44" s="20"/>
      <c r="H44" s="18"/>
    </row>
    <row r="45" spans="1:8" x14ac:dyDescent="0.2">
      <c r="A45" s="64"/>
      <c r="B45" s="60"/>
      <c r="C45" s="20"/>
      <c r="D45" s="18"/>
      <c r="E45" s="19"/>
      <c r="F45" s="18"/>
      <c r="G45" s="20"/>
      <c r="H45" s="18"/>
    </row>
    <row r="46" spans="1:8" x14ac:dyDescent="0.2">
      <c r="A46" s="65"/>
      <c r="B46" s="60"/>
      <c r="C46" s="20"/>
      <c r="D46" s="18"/>
      <c r="E46" s="19"/>
      <c r="F46" s="18"/>
      <c r="G46" s="20"/>
      <c r="H46" s="18"/>
    </row>
    <row r="47" spans="1:8" x14ac:dyDescent="0.2">
      <c r="A47" s="64"/>
      <c r="B47" s="60"/>
      <c r="C47" s="20"/>
      <c r="D47" s="18"/>
      <c r="E47" s="19"/>
      <c r="F47" s="18"/>
      <c r="G47" s="20"/>
      <c r="H47" s="18"/>
    </row>
    <row r="48" spans="1:8" x14ac:dyDescent="0.2">
      <c r="A48" s="66"/>
      <c r="B48" s="66"/>
      <c r="C48" s="20"/>
      <c r="D48" s="18"/>
      <c r="E48" s="19"/>
      <c r="F48" s="18"/>
      <c r="G48" s="20"/>
      <c r="H48" s="18"/>
    </row>
    <row r="49" spans="1:8" x14ac:dyDescent="0.2">
      <c r="A49" s="66"/>
      <c r="B49" s="66"/>
      <c r="C49" s="20"/>
      <c r="D49" s="18"/>
      <c r="E49" s="19"/>
      <c r="F49" s="18"/>
      <c r="G49" s="20"/>
      <c r="H49" s="18"/>
    </row>
    <row r="50" spans="1:8" x14ac:dyDescent="0.2">
      <c r="A50" s="66"/>
      <c r="B50" s="66"/>
      <c r="C50" s="20"/>
      <c r="D50" s="18"/>
      <c r="E50" s="19"/>
      <c r="F50" s="18"/>
      <c r="G50" s="20"/>
      <c r="H50" s="18"/>
    </row>
    <row r="51" spans="1:8" x14ac:dyDescent="0.2">
      <c r="A51" s="66"/>
      <c r="B51" s="66"/>
      <c r="C51" s="20"/>
      <c r="D51" s="18"/>
      <c r="E51" s="19"/>
      <c r="F51" s="18"/>
      <c r="G51" s="20"/>
      <c r="H51" s="18"/>
    </row>
    <row r="52" spans="1:8" x14ac:dyDescent="0.2">
      <c r="A52" s="66"/>
      <c r="B52" s="66"/>
    </row>
    <row r="53" spans="1:8" x14ac:dyDescent="0.2">
      <c r="A53" s="66"/>
      <c r="B53" s="66"/>
    </row>
    <row r="54" spans="1:8" x14ac:dyDescent="0.2">
      <c r="A54" s="66"/>
      <c r="B54" s="66"/>
    </row>
    <row r="55" spans="1:8" x14ac:dyDescent="0.2">
      <c r="A55" s="66"/>
      <c r="B55" s="66"/>
    </row>
    <row r="56" spans="1:8" x14ac:dyDescent="0.2">
      <c r="A56" s="65"/>
      <c r="B56" s="60"/>
    </row>
    <row r="57" spans="1:8" x14ac:dyDescent="0.2">
      <c r="A57" s="67"/>
      <c r="B57" s="60"/>
    </row>
    <row r="58" spans="1:8" x14ac:dyDescent="0.2">
      <c r="A58" s="65"/>
      <c r="B58" s="60"/>
    </row>
    <row r="59" spans="1:8" x14ac:dyDescent="0.2">
      <c r="A59" s="64"/>
      <c r="B59" s="60"/>
    </row>
    <row r="60" spans="1:8" x14ac:dyDescent="0.2">
      <c r="A60" s="65"/>
      <c r="B60" s="60"/>
    </row>
    <row r="61" spans="1:8" x14ac:dyDescent="0.2">
      <c r="A61" s="64"/>
      <c r="B61" s="60"/>
    </row>
    <row r="62" spans="1:8" x14ac:dyDescent="0.2">
      <c r="A62" s="62"/>
      <c r="B62" s="63"/>
    </row>
    <row r="63" spans="1:8" x14ac:dyDescent="0.2">
      <c r="A63" s="65"/>
      <c r="B63" s="60"/>
    </row>
    <row r="64" spans="1:8" x14ac:dyDescent="0.2">
      <c r="A64" s="64"/>
      <c r="B64" s="60"/>
    </row>
    <row r="65" spans="1:2" x14ac:dyDescent="0.2">
      <c r="A65" s="65"/>
      <c r="B65" s="60"/>
    </row>
    <row r="66" spans="1:2" x14ac:dyDescent="0.2">
      <c r="A66" s="64"/>
      <c r="B66" s="60"/>
    </row>
    <row r="67" spans="1:2" x14ac:dyDescent="0.2">
      <c r="A67" s="65"/>
      <c r="B67" s="60"/>
    </row>
    <row r="68" spans="1:2" x14ac:dyDescent="0.2">
      <c r="A68" s="64"/>
      <c r="B68" s="60"/>
    </row>
    <row r="69" spans="1:2" x14ac:dyDescent="0.2">
      <c r="A69" s="62"/>
      <c r="B69" s="63"/>
    </row>
    <row r="70" spans="1:2" x14ac:dyDescent="0.2">
      <c r="A70" s="68"/>
      <c r="B70" s="60"/>
    </row>
    <row r="71" spans="1:2" x14ac:dyDescent="0.2">
      <c r="A71" s="62"/>
      <c r="B71" s="63"/>
    </row>
    <row r="72" spans="1:2" x14ac:dyDescent="0.2">
      <c r="A72" s="64"/>
      <c r="B72" s="60"/>
    </row>
    <row r="73" spans="1:2" x14ac:dyDescent="0.2">
      <c r="A73" s="65"/>
      <c r="B73" s="60"/>
    </row>
    <row r="74" spans="1:2" x14ac:dyDescent="0.2">
      <c r="A74" s="64"/>
      <c r="B74" s="60"/>
    </row>
    <row r="75" spans="1:2" x14ac:dyDescent="0.2">
      <c r="A75" s="65"/>
      <c r="B75" s="60"/>
    </row>
    <row r="76" spans="1:2" x14ac:dyDescent="0.2">
      <c r="A76" s="64"/>
      <c r="B76" s="60"/>
    </row>
    <row r="77" spans="1:2" x14ac:dyDescent="0.2">
      <c r="A77" s="66"/>
      <c r="B77" s="66"/>
    </row>
    <row r="78" spans="1:2" x14ac:dyDescent="0.2">
      <c r="A78" s="66"/>
      <c r="B78" s="66"/>
    </row>
    <row r="79" spans="1:2" x14ac:dyDescent="0.2">
      <c r="A79" s="66"/>
      <c r="B79" s="66"/>
    </row>
    <row r="80" spans="1:2" x14ac:dyDescent="0.2">
      <c r="A80" s="66"/>
      <c r="B80" s="66"/>
    </row>
    <row r="81" spans="1:2" x14ac:dyDescent="0.2">
      <c r="A81" s="65"/>
      <c r="B81" s="60"/>
    </row>
    <row r="82" spans="1:2" x14ac:dyDescent="0.2">
      <c r="A82" s="64"/>
      <c r="B82" s="60"/>
    </row>
    <row r="83" spans="1:2" x14ac:dyDescent="0.2">
      <c r="A83" s="65"/>
      <c r="B83" s="60"/>
    </row>
    <row r="84" spans="1:2" x14ac:dyDescent="0.2">
      <c r="A84" s="64"/>
      <c r="B84" s="60"/>
    </row>
    <row r="85" spans="1:2" ht="15.75" x14ac:dyDescent="0.25">
      <c r="A85" s="69"/>
      <c r="B85" s="60"/>
    </row>
  </sheetData>
  <sheetProtection algorithmName="SHA-512" hashValue="gVLY/8PSXkBWdFHsp/ttmevO8ZhaYmf+0HErLteXHideZH2PErO0IrcO1wBrR91OW9M79aNMEcfR2GCO9LGGRA==" saltValue="Z0Gqf+uWPQBSbGEw5x3daw==" spinCount="100000" sheet="1" objects="1" scenarios="1"/>
  <customSheetViews>
    <customSheetView guid="{A49574B4-23FF-4F27-A4E6-A12205BADB57}" fitToPage="1" topLeftCell="A10">
      <selection activeCell="G33" sqref="G33"/>
      <pageMargins left="0.78740157499999996" right="0.78740157499999996" top="0.984251969" bottom="0.984251969" header="0.4921259845" footer="0.4921259845"/>
      <pageSetup paperSize="9" scale="91" orientation="portrait" r:id="rId1"/>
      <headerFooter alignWithMargins="0">
        <oddHeader>&amp;LRegierungsstatthalterkonferenz</oddHeader>
        <oddFooter>&amp;LPrognose Ressourcenausgleich&amp;CSeite 2&amp;R&amp;D]</oddFooter>
      </headerFooter>
    </customSheetView>
  </customSheetViews>
  <mergeCells count="1">
    <mergeCell ref="A4:H4"/>
  </mergeCells>
  <phoneticPr fontId="4" type="noConversion"/>
  <pageMargins left="0.78740157499999996" right="0.78740157499999996" top="0.984251969" bottom="0.984251969" header="0.4921259845" footer="0.4921259845"/>
  <pageSetup paperSize="9" scale="87" orientation="portrait" r:id="rId2"/>
  <headerFooter alignWithMargins="0">
    <oddHeader>&amp;LFinanzaufsicht Gemeinden</oddHeader>
    <oddFooter>&amp;LPrognose Ressourcenausgleich&amp;CSeite 2&amp;R&amp;D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indexed="43"/>
    <pageSetUpPr fitToPage="1"/>
  </sheetPr>
  <dimension ref="A1:Z35"/>
  <sheetViews>
    <sheetView zoomScaleNormal="100" workbookViewId="0">
      <selection activeCell="B16" sqref="B16"/>
    </sheetView>
  </sheetViews>
  <sheetFormatPr baseColWidth="10" defaultColWidth="11" defaultRowHeight="14.25" x14ac:dyDescent="0.2"/>
  <cols>
    <col min="1" max="1" width="72" style="34" customWidth="1"/>
    <col min="2" max="2" width="23.125" style="36" customWidth="1"/>
    <col min="3" max="3" width="4.625" style="86" customWidth="1"/>
    <col min="4" max="4" width="11" style="87"/>
    <col min="5" max="5" width="35.875" style="87" customWidth="1"/>
    <col min="6" max="6" width="11" style="100"/>
    <col min="7" max="26" width="11" style="87"/>
    <col min="27" max="16384" width="11" style="34"/>
  </cols>
  <sheetData>
    <row r="1" spans="1:26" ht="18" x14ac:dyDescent="0.25">
      <c r="A1" s="32" t="str">
        <f>"Übersicht: Finanzausgleichsverfügung "&amp;B4</f>
        <v>Übersicht: Finanzausgleichsverfügung 2024</v>
      </c>
      <c r="B1" s="33"/>
    </row>
    <row r="2" spans="1:26" x14ac:dyDescent="0.2">
      <c r="A2" s="35" t="str">
        <f>"Durchschnitt der Jahre "&amp;B4-5&amp;" - "&amp;B4-3</f>
        <v>Durchschnitt der Jahre 2019 - 2021</v>
      </c>
    </row>
    <row r="3" spans="1:26" x14ac:dyDescent="0.2">
      <c r="A3" s="37"/>
    </row>
    <row r="4" spans="1:26" ht="15" x14ac:dyDescent="0.25">
      <c r="A4" s="48" t="s">
        <v>40</v>
      </c>
      <c r="B4" s="263">
        <v>2024</v>
      </c>
      <c r="C4" s="88"/>
    </row>
    <row r="5" spans="1:26" x14ac:dyDescent="0.2">
      <c r="A5" s="49"/>
      <c r="B5" s="50"/>
    </row>
    <row r="6" spans="1:26" ht="15" x14ac:dyDescent="0.25">
      <c r="A6" s="51" t="s">
        <v>23</v>
      </c>
      <c r="B6" s="257" t="s">
        <v>121</v>
      </c>
      <c r="C6" s="89"/>
    </row>
    <row r="7" spans="1:26" s="39" customFormat="1" ht="14.25" customHeight="1" x14ac:dyDescent="0.25">
      <c r="A7" s="42"/>
      <c r="B7" s="42"/>
      <c r="C7" s="90"/>
      <c r="D7" s="91"/>
      <c r="E7" s="91"/>
      <c r="F7" s="91"/>
      <c r="G7" s="91"/>
      <c r="H7" s="91"/>
      <c r="I7" s="91"/>
      <c r="J7" s="91"/>
      <c r="K7" s="91"/>
      <c r="L7" s="91"/>
      <c r="M7" s="91"/>
      <c r="N7" s="91"/>
      <c r="O7" s="91"/>
      <c r="P7" s="91"/>
      <c r="Q7" s="91"/>
      <c r="R7" s="91"/>
      <c r="S7" s="91"/>
      <c r="T7" s="91"/>
      <c r="U7" s="91"/>
      <c r="V7" s="91"/>
      <c r="W7" s="91"/>
      <c r="X7" s="91"/>
      <c r="Y7" s="91"/>
      <c r="Z7" s="91"/>
    </row>
    <row r="8" spans="1:26" x14ac:dyDescent="0.2">
      <c r="A8" s="258" t="s">
        <v>6</v>
      </c>
      <c r="B8" s="277"/>
      <c r="C8" s="92"/>
    </row>
    <row r="9" spans="1:26" x14ac:dyDescent="0.2">
      <c r="A9" s="52" t="s">
        <v>24</v>
      </c>
      <c r="B9" s="227">
        <v>1.8048999999999999</v>
      </c>
      <c r="C9" s="93"/>
    </row>
    <row r="10" spans="1:26" x14ac:dyDescent="0.2">
      <c r="A10" s="52" t="str">
        <f>"ordentliche Gemeindesteuern der Gemeinde "&amp;B6</f>
        <v>ordentliche Gemeindesteuern der Gemeinde Muster</v>
      </c>
      <c r="B10" s="55">
        <f>B13/B9*B11</f>
        <v>0</v>
      </c>
    </row>
    <row r="11" spans="1:26" x14ac:dyDescent="0.2">
      <c r="A11" s="52" t="str">
        <f>"mittlerer Steuerfuss der Gemeinde "&amp;B6</f>
        <v>mittlerer Steuerfuss der Gemeinde Muster</v>
      </c>
      <c r="B11" s="260"/>
      <c r="C11" s="93"/>
    </row>
    <row r="12" spans="1:26" s="252" customFormat="1" x14ac:dyDescent="0.2">
      <c r="A12" s="102"/>
      <c r="B12" s="56"/>
      <c r="C12" s="93"/>
      <c r="D12" s="87"/>
      <c r="E12" s="87"/>
      <c r="F12" s="87"/>
      <c r="G12" s="87"/>
      <c r="H12" s="87"/>
      <c r="I12" s="87"/>
      <c r="J12" s="87"/>
      <c r="K12" s="87"/>
      <c r="L12" s="87"/>
      <c r="M12" s="87"/>
      <c r="N12" s="87"/>
      <c r="O12" s="87"/>
      <c r="P12" s="87"/>
      <c r="Q12" s="87"/>
      <c r="R12" s="87"/>
      <c r="S12" s="87"/>
      <c r="T12" s="87"/>
      <c r="U12" s="87"/>
      <c r="V12" s="87"/>
      <c r="W12" s="87"/>
      <c r="X12" s="87"/>
      <c r="Y12" s="87"/>
      <c r="Z12" s="87"/>
    </row>
    <row r="13" spans="1:26" x14ac:dyDescent="0.2">
      <c r="A13" s="52" t="s">
        <v>25</v>
      </c>
      <c r="B13" s="259"/>
      <c r="C13" s="92"/>
    </row>
    <row r="14" spans="1:26" x14ac:dyDescent="0.2">
      <c r="A14" s="52" t="s">
        <v>64</v>
      </c>
      <c r="B14" s="259"/>
      <c r="C14" s="92"/>
    </row>
    <row r="15" spans="1:26" x14ac:dyDescent="0.2">
      <c r="A15" s="53" t="s">
        <v>0</v>
      </c>
      <c r="B15" s="277"/>
      <c r="C15" s="92"/>
    </row>
    <row r="16" spans="1:26" x14ac:dyDescent="0.2">
      <c r="A16" s="54" t="s">
        <v>1</v>
      </c>
      <c r="B16" s="259"/>
    </row>
    <row r="17" spans="1:26" x14ac:dyDescent="0.2">
      <c r="A17" s="52" t="s">
        <v>2</v>
      </c>
      <c r="B17" s="259"/>
    </row>
    <row r="18" spans="1:26" x14ac:dyDescent="0.2">
      <c r="A18" s="53" t="s">
        <v>59</v>
      </c>
      <c r="B18" s="259"/>
    </row>
    <row r="19" spans="1:26" x14ac:dyDescent="0.2">
      <c r="A19" s="106" t="s">
        <v>106</v>
      </c>
      <c r="B19" s="261"/>
      <c r="C19" s="94"/>
    </row>
    <row r="20" spans="1:26" x14ac:dyDescent="0.2">
      <c r="A20" s="106" t="s">
        <v>122</v>
      </c>
      <c r="B20" s="261"/>
      <c r="C20" s="94"/>
    </row>
    <row r="21" spans="1:26" x14ac:dyDescent="0.2">
      <c r="A21" s="128" t="s">
        <v>111</v>
      </c>
      <c r="B21" s="261"/>
      <c r="C21" s="94"/>
    </row>
    <row r="22" spans="1:26" ht="15" x14ac:dyDescent="0.25">
      <c r="A22" s="48" t="s">
        <v>8</v>
      </c>
      <c r="B22" s="57">
        <f>SUM(B13:B21)</f>
        <v>0</v>
      </c>
      <c r="C22" s="94"/>
      <c r="F22" s="101"/>
    </row>
    <row r="23" spans="1:26" x14ac:dyDescent="0.2">
      <c r="A23" s="102"/>
      <c r="B23" s="58"/>
      <c r="C23" s="94"/>
    </row>
    <row r="24" spans="1:26" s="40" customFormat="1" x14ac:dyDescent="0.2">
      <c r="A24" s="44" t="str">
        <f>"Ressourcenpotenzial in Franken pro Einwohner der Gemeinde " &amp;B6</f>
        <v>Ressourcenpotenzial in Franken pro Einwohner der Gemeinde Muster</v>
      </c>
      <c r="B24" s="57" t="e">
        <f>B22/B8</f>
        <v>#DIV/0!</v>
      </c>
      <c r="C24" s="95"/>
      <c r="D24" s="96"/>
      <c r="E24" s="96"/>
      <c r="F24" s="96"/>
      <c r="G24" s="96"/>
      <c r="H24" s="96"/>
      <c r="I24" s="96"/>
      <c r="J24" s="96"/>
      <c r="K24" s="96"/>
      <c r="L24" s="96"/>
      <c r="M24" s="96"/>
      <c r="N24" s="96"/>
      <c r="O24" s="96"/>
      <c r="P24" s="96"/>
      <c r="Q24" s="96"/>
      <c r="R24" s="96"/>
      <c r="S24" s="96"/>
      <c r="T24" s="96"/>
      <c r="U24" s="96"/>
      <c r="V24" s="96"/>
      <c r="W24" s="96"/>
      <c r="X24" s="96"/>
      <c r="Y24" s="96"/>
      <c r="Z24" s="96"/>
    </row>
    <row r="25" spans="1:26" s="40" customFormat="1" x14ac:dyDescent="0.2">
      <c r="A25" s="45" t="s">
        <v>39</v>
      </c>
      <c r="B25" s="228">
        <v>3608</v>
      </c>
      <c r="C25" s="92"/>
      <c r="D25" s="96"/>
      <c r="E25" s="96"/>
      <c r="F25" s="96"/>
      <c r="G25" s="96"/>
      <c r="H25" s="96"/>
      <c r="I25" s="96"/>
      <c r="J25" s="96"/>
      <c r="K25" s="96"/>
      <c r="L25" s="96"/>
      <c r="M25" s="96"/>
      <c r="N25" s="96"/>
      <c r="O25" s="96"/>
      <c r="P25" s="96"/>
      <c r="Q25" s="96"/>
      <c r="R25" s="96"/>
      <c r="S25" s="96"/>
      <c r="T25" s="96"/>
      <c r="U25" s="96"/>
      <c r="V25" s="96"/>
      <c r="W25" s="96"/>
      <c r="X25" s="96"/>
      <c r="Y25" s="96"/>
      <c r="Z25" s="96"/>
    </row>
    <row r="26" spans="1:26" s="40" customFormat="1" x14ac:dyDescent="0.2">
      <c r="A26" s="44" t="s">
        <v>7</v>
      </c>
      <c r="B26" s="59" t="e">
        <f>100/B25*B24</f>
        <v>#DIV/0!</v>
      </c>
      <c r="C26" s="97"/>
      <c r="D26" s="96"/>
      <c r="E26" s="96"/>
      <c r="F26" s="96"/>
      <c r="G26" s="96"/>
      <c r="H26" s="96"/>
      <c r="I26" s="96"/>
      <c r="J26" s="96"/>
      <c r="K26" s="96"/>
      <c r="L26" s="96"/>
      <c r="M26" s="96"/>
      <c r="N26" s="96"/>
      <c r="O26" s="96"/>
      <c r="P26" s="96"/>
      <c r="Q26" s="96"/>
      <c r="R26" s="96"/>
      <c r="S26" s="96"/>
      <c r="T26" s="96"/>
      <c r="U26" s="96"/>
      <c r="V26" s="96"/>
      <c r="W26" s="96"/>
      <c r="X26" s="96"/>
      <c r="Y26" s="96"/>
      <c r="Z26" s="96"/>
    </row>
    <row r="27" spans="1:26" s="40" customFormat="1" x14ac:dyDescent="0.2">
      <c r="A27" s="46" t="s">
        <v>29</v>
      </c>
      <c r="B27" s="59">
        <v>86.4</v>
      </c>
      <c r="C27" s="97"/>
      <c r="D27" s="96"/>
      <c r="E27" s="96"/>
      <c r="F27" s="96"/>
      <c r="G27" s="96"/>
      <c r="H27" s="96"/>
      <c r="I27" s="96"/>
      <c r="J27" s="96"/>
      <c r="K27" s="96"/>
      <c r="L27" s="96"/>
      <c r="M27" s="96"/>
      <c r="N27" s="96"/>
      <c r="O27" s="96"/>
      <c r="P27" s="96"/>
      <c r="Q27" s="96"/>
      <c r="R27" s="96"/>
      <c r="S27" s="96"/>
      <c r="T27" s="96"/>
      <c r="U27" s="96"/>
      <c r="V27" s="96"/>
      <c r="W27" s="96"/>
      <c r="X27" s="96"/>
      <c r="Y27" s="96"/>
      <c r="Z27" s="96"/>
    </row>
    <row r="28" spans="1:26" ht="15" x14ac:dyDescent="0.25">
      <c r="A28" s="48" t="s">
        <v>32</v>
      </c>
      <c r="B28" s="57">
        <f>B31-B30</f>
        <v>0</v>
      </c>
      <c r="C28" s="94"/>
      <c r="D28" s="98" t="s">
        <v>43</v>
      </c>
      <c r="E28" s="99" t="e">
        <f>IF(B26&gt;B27,"eigene Ressourcen sind höher als die Mindestausstattung",((B25*B27/100)-B24)*B8)</f>
        <v>#DIV/0!</v>
      </c>
    </row>
    <row r="29" spans="1:26" s="40" customFormat="1" x14ac:dyDescent="0.2">
      <c r="A29" s="45" t="s">
        <v>30</v>
      </c>
      <c r="B29" s="262"/>
      <c r="C29" s="97"/>
      <c r="D29" s="98"/>
      <c r="E29" s="99"/>
      <c r="F29" s="96"/>
      <c r="G29" s="96"/>
      <c r="H29" s="96"/>
      <c r="I29" s="96"/>
      <c r="J29" s="96"/>
      <c r="K29" s="96"/>
      <c r="L29" s="96"/>
      <c r="M29" s="96"/>
      <c r="N29" s="96"/>
      <c r="O29" s="96"/>
      <c r="P29" s="96"/>
      <c r="Q29" s="96"/>
      <c r="R29" s="96"/>
      <c r="S29" s="96"/>
      <c r="T29" s="96"/>
      <c r="U29" s="96"/>
      <c r="V29" s="96"/>
      <c r="W29" s="96"/>
      <c r="X29" s="96"/>
      <c r="Y29" s="96"/>
      <c r="Z29" s="96"/>
    </row>
    <row r="30" spans="1:26" s="40" customFormat="1" x14ac:dyDescent="0.2">
      <c r="A30" s="47" t="s">
        <v>31</v>
      </c>
      <c r="B30" s="261"/>
      <c r="C30" s="95"/>
      <c r="D30" s="98" t="s">
        <v>43</v>
      </c>
      <c r="E30" s="99">
        <f>B25*B29/100*B8</f>
        <v>0</v>
      </c>
      <c r="F30" s="96"/>
      <c r="G30" s="96"/>
      <c r="H30" s="96"/>
      <c r="I30" s="96"/>
      <c r="J30" s="96"/>
      <c r="K30" s="96"/>
      <c r="L30" s="96"/>
      <c r="M30" s="96"/>
      <c r="N30" s="96"/>
      <c r="O30" s="96"/>
      <c r="P30" s="96"/>
      <c r="Q30" s="96"/>
      <c r="R30" s="96"/>
      <c r="S30" s="96"/>
      <c r="T30" s="96"/>
      <c r="U30" s="96"/>
      <c r="V30" s="96"/>
      <c r="W30" s="96"/>
      <c r="X30" s="96"/>
      <c r="Y30" s="96"/>
      <c r="Z30" s="96"/>
    </row>
    <row r="31" spans="1:26" ht="15" x14ac:dyDescent="0.25">
      <c r="A31" s="48" t="s">
        <v>9</v>
      </c>
      <c r="B31" s="261"/>
      <c r="C31" s="94"/>
      <c r="D31" s="98" t="s">
        <v>43</v>
      </c>
      <c r="E31" s="99" t="e">
        <f>IF(B26&gt;B27,E30,E28+E30)</f>
        <v>#DIV/0!</v>
      </c>
    </row>
    <row r="32" spans="1:26" x14ac:dyDescent="0.2">
      <c r="A32" s="38"/>
    </row>
    <row r="35" ht="9" customHeight="1" x14ac:dyDescent="0.2"/>
  </sheetData>
  <sheetProtection algorithmName="SHA-512" hashValue="HCTZzsICdweX+ws18RHdEyBFCt0wId38DUMMSFuI28kb+syfGuU6ws80E6ghu1Dxb+GsbByildUUxRZ60b1KkA==" saltValue="pwydItY5NL4vIN/odivV7g==" spinCount="100000" sheet="1" objects="1" scenarios="1"/>
  <protectedRanges>
    <protectedRange sqref="E10 B6 B8 B11 B13:B21 B29:B31" name="Bereich1"/>
  </protectedRanges>
  <customSheetViews>
    <customSheetView guid="{A49574B4-23FF-4F27-A4E6-A12205BADB57}" fitToPage="1">
      <selection activeCell="B28" sqref="B28"/>
      <pageMargins left="0.78740157499999996" right="0.78740157499999996" top="0.984251969" bottom="0.984251969" header="0.4921259845" footer="0.4921259845"/>
      <pageSetup paperSize="9" scale="95" orientation="portrait" r:id="rId1"/>
      <headerFooter alignWithMargins="0">
        <oddHeader>&amp;LRegierungsstatthalterkonferenz</oddHeader>
        <oddFooter>&amp;LPrognose Ressourcenausgleich&amp;CSeite 3&amp;R&amp;D</oddFooter>
      </headerFooter>
    </customSheetView>
  </customSheetViews>
  <phoneticPr fontId="4" type="noConversion"/>
  <pageMargins left="0.78740157499999996" right="0.78740157499999996" top="0.984251969" bottom="0.984251969" header="0.4921259845" footer="0.4921259845"/>
  <pageSetup paperSize="9" scale="82" orientation="portrait" r:id="rId2"/>
  <headerFooter alignWithMargins="0">
    <oddHeader>&amp;LFinanzaufsicht Gemeinden</oddHeader>
    <oddFooter>&amp;LPrognose Ressourcenausgleich&amp;CSeite 3&amp;R&amp;D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43"/>
    <pageSetUpPr fitToPage="1"/>
  </sheetPr>
  <dimension ref="A1:M64"/>
  <sheetViews>
    <sheetView zoomScale="110" zoomScaleNormal="110" zoomScalePageLayoutView="115" workbookViewId="0">
      <selection activeCell="L26" sqref="L26"/>
    </sheetView>
  </sheetViews>
  <sheetFormatPr baseColWidth="10" defaultColWidth="11" defaultRowHeight="14.25" x14ac:dyDescent="0.2"/>
  <cols>
    <col min="1" max="1" width="2.875" style="129" customWidth="1"/>
    <col min="2" max="2" width="56" style="129" customWidth="1"/>
    <col min="3" max="3" width="12.625" style="129" hidden="1" customWidth="1"/>
    <col min="4" max="4" width="12.625" style="129" customWidth="1"/>
    <col min="5" max="12" width="15.625" style="129" customWidth="1"/>
    <col min="13" max="13" width="11" style="60"/>
    <col min="14" max="16384" width="11" style="129"/>
  </cols>
  <sheetData>
    <row r="1" spans="1:13" s="60" customFormat="1" x14ac:dyDescent="0.2"/>
    <row r="2" spans="1:13" s="60" customFormat="1" ht="15" thickBot="1" x14ac:dyDescent="0.25">
      <c r="E2" s="70"/>
      <c r="F2" s="70"/>
      <c r="G2" s="70"/>
    </row>
    <row r="3" spans="1:13" s="60" customFormat="1" ht="18" x14ac:dyDescent="0.25">
      <c r="A3" s="223" t="s">
        <v>41</v>
      </c>
      <c r="B3" s="224"/>
      <c r="C3" s="224"/>
      <c r="D3" s="225"/>
      <c r="E3" s="287" t="str">
        <f>"Rechnung "&amp;Übersicht!B4-4</f>
        <v>Rechnung 2020</v>
      </c>
      <c r="F3" s="289" t="str">
        <f>"Rechnung "&amp;Übersicht!B4-3</f>
        <v>Rechnung 2021</v>
      </c>
      <c r="G3" s="289" t="str">
        <f>"Rechnung "&amp;Übersicht!B4-2</f>
        <v>Rechnung 2022</v>
      </c>
      <c r="H3" s="289" t="str">
        <f>"Budget "&amp;Übersicht!B4-1</f>
        <v>Budget 2023</v>
      </c>
      <c r="I3" s="289" t="str">
        <f>"AFP "&amp;Übersicht!B4</f>
        <v>AFP 2024</v>
      </c>
      <c r="J3" s="289" t="str">
        <f>"AFP "&amp;Übersicht!B4+1</f>
        <v>AFP 2025</v>
      </c>
      <c r="K3" s="289" t="str">
        <f>"AFP "&amp;Übersicht!B4+2</f>
        <v>AFP 2026</v>
      </c>
      <c r="L3" s="294" t="str">
        <f>"AFP "&amp;Übersicht!B4+3</f>
        <v>AFP 2027</v>
      </c>
    </row>
    <row r="4" spans="1:13" s="60" customFormat="1" ht="26.25" customHeight="1" thickBot="1" x14ac:dyDescent="0.3">
      <c r="A4" s="285" t="str">
        <f>(Übersicht!B4+1&amp;" bis "&amp;Übersicht!B4+6)&amp;" der Gemeinde "&amp; Übersicht!B6</f>
        <v>2025 bis 2030 der Gemeinde Muster</v>
      </c>
      <c r="B4" s="286"/>
      <c r="C4" s="15"/>
      <c r="D4" s="15"/>
      <c r="E4" s="288"/>
      <c r="F4" s="290"/>
      <c r="G4" s="290"/>
      <c r="H4" s="290"/>
      <c r="I4" s="290"/>
      <c r="J4" s="290"/>
      <c r="K4" s="290"/>
      <c r="L4" s="295"/>
    </row>
    <row r="5" spans="1:13" ht="7.5" customHeight="1" thickBot="1" x14ac:dyDescent="0.25">
      <c r="A5" s="144"/>
      <c r="B5" s="145"/>
      <c r="C5" s="70"/>
      <c r="D5" s="70"/>
      <c r="E5" s="146"/>
      <c r="F5" s="147"/>
      <c r="G5" s="147"/>
      <c r="H5" s="147"/>
      <c r="I5" s="147"/>
      <c r="J5" s="147"/>
      <c r="K5" s="147"/>
      <c r="L5" s="148"/>
    </row>
    <row r="6" spans="1:13" x14ac:dyDescent="0.2">
      <c r="A6" s="151" t="str">
        <f>"Mittlere Wohnbevölkerung der Gemeinde "&amp;Übersicht!B6</f>
        <v>Mittlere Wohnbevölkerung der Gemeinde Muster</v>
      </c>
      <c r="B6" s="152"/>
      <c r="C6" s="153"/>
      <c r="D6" s="153"/>
      <c r="E6" s="130"/>
      <c r="F6" s="130"/>
      <c r="G6" s="130"/>
      <c r="H6" s="149">
        <f>G6+(G6*H7/100)</f>
        <v>0</v>
      </c>
      <c r="I6" s="149">
        <f>H6+(H6*I7/100)</f>
        <v>0</v>
      </c>
      <c r="J6" s="149">
        <f>I6+(I6*J7/100)</f>
        <v>0</v>
      </c>
      <c r="K6" s="149">
        <f>J6+(J6*K7/100)</f>
        <v>0</v>
      </c>
      <c r="L6" s="150">
        <f>K6+(K6*L7/100)</f>
        <v>0</v>
      </c>
    </row>
    <row r="7" spans="1:13" x14ac:dyDescent="0.2">
      <c r="A7" s="103" t="s">
        <v>37</v>
      </c>
      <c r="B7" s="154"/>
      <c r="C7" s="155"/>
      <c r="D7" s="155"/>
      <c r="E7" s="159"/>
      <c r="F7" s="160"/>
      <c r="G7" s="160"/>
      <c r="H7" s="131"/>
      <c r="I7" s="132"/>
      <c r="J7" s="270"/>
      <c r="K7" s="131"/>
      <c r="L7" s="272"/>
    </row>
    <row r="8" spans="1:13" ht="15" thickBot="1" x14ac:dyDescent="0.25">
      <c r="A8" s="156" t="str">
        <f>"Steuerfuss der Gemeinde "&amp;Übersicht!B6</f>
        <v>Steuerfuss der Gemeinde Muster</v>
      </c>
      <c r="B8" s="157"/>
      <c r="C8" s="158"/>
      <c r="D8" s="158"/>
      <c r="E8" s="133"/>
      <c r="F8" s="134"/>
      <c r="G8" s="134"/>
      <c r="H8" s="134"/>
      <c r="I8" s="134"/>
      <c r="J8" s="268"/>
      <c r="K8" s="134"/>
      <c r="L8" s="273"/>
      <c r="M8" s="184"/>
    </row>
    <row r="9" spans="1:13" ht="20.25" customHeight="1" x14ac:dyDescent="0.2">
      <c r="A9" s="144"/>
      <c r="B9" s="161"/>
      <c r="C9" s="301"/>
      <c r="D9" s="301" t="s">
        <v>102</v>
      </c>
      <c r="E9" s="162"/>
      <c r="F9" s="163"/>
      <c r="G9" s="163"/>
      <c r="H9" s="163"/>
      <c r="I9" s="163"/>
      <c r="J9" s="163"/>
      <c r="K9" s="163"/>
      <c r="L9" s="164"/>
    </row>
    <row r="10" spans="1:13" ht="11.25" customHeight="1" thickBot="1" x14ac:dyDescent="0.25">
      <c r="A10" s="144"/>
      <c r="B10" s="161"/>
      <c r="C10" s="302"/>
      <c r="D10" s="302"/>
      <c r="E10" s="165"/>
      <c r="F10" s="163"/>
      <c r="G10" s="163"/>
      <c r="H10" s="163"/>
      <c r="I10" s="163"/>
      <c r="J10" s="163"/>
      <c r="K10" s="163"/>
      <c r="L10" s="164"/>
    </row>
    <row r="11" spans="1:13" s="135" customFormat="1" x14ac:dyDescent="0.2">
      <c r="A11" s="166" t="s">
        <v>68</v>
      </c>
      <c r="B11" s="167"/>
      <c r="C11" s="196"/>
      <c r="D11" s="196">
        <v>9100</v>
      </c>
      <c r="E11" s="168"/>
      <c r="F11" s="169"/>
      <c r="G11" s="169"/>
      <c r="H11" s="169"/>
      <c r="I11" s="169"/>
      <c r="J11" s="169"/>
      <c r="K11" s="169"/>
      <c r="L11" s="170"/>
      <c r="M11" s="171"/>
    </row>
    <row r="12" spans="1:13" x14ac:dyDescent="0.2">
      <c r="A12" s="271" t="s">
        <v>79</v>
      </c>
      <c r="C12" s="299"/>
      <c r="D12" s="174" t="s">
        <v>75</v>
      </c>
      <c r="E12" s="236"/>
      <c r="F12" s="236"/>
      <c r="G12" s="236"/>
      <c r="H12" s="236"/>
      <c r="I12" s="236"/>
      <c r="J12" s="236"/>
      <c r="K12" s="236"/>
      <c r="L12" s="236"/>
      <c r="M12" s="184"/>
    </row>
    <row r="13" spans="1:13" x14ac:dyDescent="0.2">
      <c r="A13" s="271" t="s">
        <v>80</v>
      </c>
      <c r="C13" s="299"/>
      <c r="D13" s="174" t="s">
        <v>76</v>
      </c>
      <c r="E13" s="236"/>
      <c r="F13" s="236"/>
      <c r="G13" s="236"/>
      <c r="H13" s="236"/>
      <c r="I13" s="236"/>
      <c r="J13" s="236"/>
      <c r="K13" s="236"/>
      <c r="L13" s="274"/>
    </row>
    <row r="14" spans="1:13" x14ac:dyDescent="0.2">
      <c r="A14" s="271" t="s">
        <v>126</v>
      </c>
      <c r="C14" s="299"/>
      <c r="D14" s="174" t="s">
        <v>125</v>
      </c>
      <c r="E14" s="236"/>
      <c r="F14" s="236"/>
      <c r="G14" s="236"/>
      <c r="H14" s="236"/>
      <c r="I14" s="236"/>
      <c r="J14" s="236"/>
      <c r="K14" s="236"/>
      <c r="L14" s="274"/>
    </row>
    <row r="15" spans="1:13" x14ac:dyDescent="0.2">
      <c r="A15" s="271" t="s">
        <v>81</v>
      </c>
      <c r="C15" s="299"/>
      <c r="D15" s="174" t="s">
        <v>77</v>
      </c>
      <c r="E15" s="236"/>
      <c r="F15" s="236"/>
      <c r="G15" s="236"/>
      <c r="H15" s="236"/>
      <c r="I15" s="236"/>
      <c r="J15" s="236"/>
      <c r="K15" s="236"/>
      <c r="L15" s="274"/>
    </row>
    <row r="16" spans="1:13" x14ac:dyDescent="0.2">
      <c r="A16" s="271" t="s">
        <v>82</v>
      </c>
      <c r="C16" s="299"/>
      <c r="D16" s="174" t="s">
        <v>78</v>
      </c>
      <c r="E16" s="236"/>
      <c r="F16" s="236"/>
      <c r="G16" s="236"/>
      <c r="H16" s="236"/>
      <c r="I16" s="236"/>
      <c r="J16" s="236"/>
      <c r="K16" s="236"/>
      <c r="L16" s="274"/>
    </row>
    <row r="17" spans="1:13" x14ac:dyDescent="0.2">
      <c r="A17" s="173" t="s">
        <v>119</v>
      </c>
      <c r="B17" s="175"/>
      <c r="C17" s="300"/>
      <c r="D17" s="176"/>
      <c r="E17" s="136"/>
      <c r="F17" s="136"/>
      <c r="G17" s="136"/>
      <c r="H17" s="136"/>
      <c r="I17" s="136"/>
      <c r="J17" s="136"/>
      <c r="K17" s="136"/>
      <c r="L17" s="137"/>
    </row>
    <row r="18" spans="1:13" x14ac:dyDescent="0.2">
      <c r="A18" s="177" t="s">
        <v>53</v>
      </c>
      <c r="B18" s="178"/>
      <c r="C18" s="155"/>
      <c r="D18" s="155"/>
      <c r="E18" s="191">
        <f>E17/2</f>
        <v>0</v>
      </c>
      <c r="F18" s="191">
        <f>F17/2</f>
        <v>0</v>
      </c>
      <c r="G18" s="191">
        <f t="shared" ref="G18:L18" si="0">G17/2</f>
        <v>0</v>
      </c>
      <c r="H18" s="191">
        <f t="shared" si="0"/>
        <v>0</v>
      </c>
      <c r="I18" s="191">
        <f t="shared" si="0"/>
        <v>0</v>
      </c>
      <c r="J18" s="191">
        <f t="shared" si="0"/>
        <v>0</v>
      </c>
      <c r="K18" s="191">
        <f t="shared" si="0"/>
        <v>0</v>
      </c>
      <c r="L18" s="226">
        <f t="shared" si="0"/>
        <v>0</v>
      </c>
      <c r="M18" s="70"/>
    </row>
    <row r="19" spans="1:13" x14ac:dyDescent="0.2">
      <c r="A19" s="179" t="s">
        <v>67</v>
      </c>
      <c r="B19" s="180"/>
      <c r="C19" s="181"/>
      <c r="D19" s="181"/>
      <c r="E19" s="192"/>
      <c r="F19" s="192"/>
      <c r="G19" s="192"/>
      <c r="H19" s="193"/>
      <c r="I19" s="136"/>
      <c r="J19" s="136"/>
      <c r="K19" s="136"/>
      <c r="L19" s="137"/>
    </row>
    <row r="20" spans="1:13" x14ac:dyDescent="0.2">
      <c r="A20" s="104" t="s">
        <v>38</v>
      </c>
      <c r="B20" s="172"/>
      <c r="C20" s="182"/>
      <c r="D20" s="183">
        <v>4009.2</v>
      </c>
      <c r="E20" s="136"/>
      <c r="F20" s="136"/>
      <c r="G20" s="136"/>
      <c r="H20" s="136"/>
      <c r="I20" s="136"/>
      <c r="J20" s="136"/>
      <c r="K20" s="136"/>
      <c r="L20" s="137"/>
    </row>
    <row r="21" spans="1:13" x14ac:dyDescent="0.2">
      <c r="A21" s="271" t="s">
        <v>86</v>
      </c>
      <c r="C21" s="299"/>
      <c r="D21" s="182" t="s">
        <v>73</v>
      </c>
      <c r="E21" s="136"/>
      <c r="F21" s="136"/>
      <c r="G21" s="136"/>
      <c r="H21" s="136"/>
      <c r="I21" s="136"/>
      <c r="J21" s="136"/>
      <c r="K21" s="136"/>
      <c r="L21" s="137"/>
    </row>
    <row r="22" spans="1:13" x14ac:dyDescent="0.2">
      <c r="A22" s="271" t="s">
        <v>87</v>
      </c>
      <c r="C22" s="299"/>
      <c r="D22" s="182" t="s">
        <v>83</v>
      </c>
      <c r="E22" s="136"/>
      <c r="F22" s="136"/>
      <c r="G22" s="136"/>
      <c r="H22" s="136"/>
      <c r="I22" s="136"/>
      <c r="J22" s="136"/>
      <c r="K22" s="136"/>
      <c r="L22" s="137"/>
    </row>
    <row r="23" spans="1:13" x14ac:dyDescent="0.2">
      <c r="A23" s="271" t="s">
        <v>88</v>
      </c>
      <c r="C23" s="299"/>
      <c r="D23" s="182" t="s">
        <v>84</v>
      </c>
      <c r="E23" s="136"/>
      <c r="F23" s="136"/>
      <c r="G23" s="136"/>
      <c r="H23" s="136"/>
      <c r="I23" s="136"/>
      <c r="J23" s="136"/>
      <c r="K23" s="136"/>
      <c r="L23" s="137"/>
    </row>
    <row r="24" spans="1:13" x14ac:dyDescent="0.2">
      <c r="A24" s="271" t="s">
        <v>89</v>
      </c>
      <c r="C24" s="300"/>
      <c r="D24" s="185" t="s">
        <v>85</v>
      </c>
      <c r="E24" s="136"/>
      <c r="F24" s="136"/>
      <c r="G24" s="136"/>
      <c r="H24" s="136"/>
      <c r="I24" s="136"/>
      <c r="J24" s="136"/>
      <c r="K24" s="136"/>
      <c r="L24" s="137"/>
    </row>
    <row r="25" spans="1:13" x14ac:dyDescent="0.2">
      <c r="A25" s="104" t="s">
        <v>4</v>
      </c>
      <c r="B25" s="172"/>
      <c r="C25" s="182"/>
      <c r="D25" s="186">
        <v>4002</v>
      </c>
      <c r="E25" s="136"/>
      <c r="F25" s="136"/>
      <c r="G25" s="136"/>
      <c r="H25" s="136"/>
      <c r="I25" s="136"/>
      <c r="J25" s="136"/>
      <c r="K25" s="136"/>
      <c r="L25" s="137"/>
    </row>
    <row r="26" spans="1:13" s="222" customFormat="1" x14ac:dyDescent="0.2">
      <c r="A26" s="187" t="s">
        <v>99</v>
      </c>
      <c r="B26" s="188"/>
      <c r="C26" s="189"/>
      <c r="D26" s="190"/>
      <c r="E26" s="191">
        <f>SUM(E12:E16)-E18+SUM(E20:E25)</f>
        <v>0</v>
      </c>
      <c r="F26" s="191">
        <f t="shared" ref="F26:H26" si="1">SUM(F12:F16)-F18+SUM(F20:F25)</f>
        <v>0</v>
      </c>
      <c r="G26" s="191">
        <f t="shared" si="1"/>
        <v>0</v>
      </c>
      <c r="H26" s="191">
        <f t="shared" si="1"/>
        <v>0</v>
      </c>
      <c r="I26" s="191">
        <f>SUM(I12:I16)-I18+SUM(I19:I25)</f>
        <v>0</v>
      </c>
      <c r="J26" s="191">
        <f t="shared" ref="J26:L26" si="2">SUM(J12:J16)-J18+SUM(J19:J25)</f>
        <v>0</v>
      </c>
      <c r="K26" s="191">
        <f t="shared" si="2"/>
        <v>0</v>
      </c>
      <c r="L26" s="191">
        <f t="shared" si="2"/>
        <v>0</v>
      </c>
      <c r="M26" s="2"/>
    </row>
    <row r="27" spans="1:13" x14ac:dyDescent="0.2">
      <c r="A27" s="184" t="s">
        <v>97</v>
      </c>
      <c r="C27" s="299"/>
      <c r="D27" s="182" t="s">
        <v>95</v>
      </c>
      <c r="E27" s="136"/>
      <c r="F27" s="136"/>
      <c r="G27" s="136"/>
      <c r="H27" s="136"/>
      <c r="I27" s="136"/>
      <c r="J27" s="136"/>
      <c r="K27" s="136"/>
      <c r="L27" s="137"/>
    </row>
    <row r="28" spans="1:13" x14ac:dyDescent="0.2">
      <c r="A28" s="184" t="s">
        <v>98</v>
      </c>
      <c r="C28" s="300"/>
      <c r="D28" s="185" t="s">
        <v>96</v>
      </c>
      <c r="E28" s="136"/>
      <c r="F28" s="136"/>
      <c r="G28" s="136"/>
      <c r="H28" s="136"/>
      <c r="I28" s="136"/>
      <c r="J28" s="136"/>
      <c r="K28" s="136"/>
      <c r="L28" s="137"/>
    </row>
    <row r="29" spans="1:13" s="142" customFormat="1" ht="15" thickBot="1" x14ac:dyDescent="0.25">
      <c r="A29" s="237" t="s">
        <v>112</v>
      </c>
      <c r="B29" s="238"/>
      <c r="C29" s="239"/>
      <c r="D29" s="239"/>
      <c r="E29" s="240">
        <f>SUM(E27:E28)</f>
        <v>0</v>
      </c>
      <c r="F29" s="240">
        <f>SUM(F27:F28)</f>
        <v>0</v>
      </c>
      <c r="G29" s="240">
        <f>SUM(G27:G28)</f>
        <v>0</v>
      </c>
      <c r="H29" s="240">
        <f t="shared" ref="H29:L29" si="3">SUM(H27:H28)</f>
        <v>0</v>
      </c>
      <c r="I29" s="240">
        <f t="shared" si="3"/>
        <v>0</v>
      </c>
      <c r="J29" s="240">
        <f t="shared" si="3"/>
        <v>0</v>
      </c>
      <c r="K29" s="240">
        <f t="shared" si="3"/>
        <v>0</v>
      </c>
      <c r="L29" s="241">
        <f t="shared" si="3"/>
        <v>0</v>
      </c>
      <c r="M29" s="254"/>
    </row>
    <row r="30" spans="1:13" ht="7.5" customHeight="1" thickBot="1" x14ac:dyDescent="0.25">
      <c r="A30" s="144"/>
      <c r="B30" s="145"/>
      <c r="C30" s="70"/>
      <c r="D30" s="70"/>
      <c r="E30" s="146"/>
      <c r="F30" s="147"/>
      <c r="G30" s="147"/>
      <c r="H30" s="147"/>
      <c r="I30" s="147"/>
      <c r="J30" s="147"/>
      <c r="K30" s="147"/>
      <c r="L30" s="148"/>
    </row>
    <row r="31" spans="1:13" s="135" customFormat="1" x14ac:dyDescent="0.2">
      <c r="A31" s="194" t="s">
        <v>69</v>
      </c>
      <c r="B31" s="195"/>
      <c r="C31" s="196"/>
      <c r="D31" s="196">
        <v>9101</v>
      </c>
      <c r="E31" s="138"/>
      <c r="F31" s="138"/>
      <c r="G31" s="138"/>
      <c r="H31" s="138"/>
      <c r="I31" s="138"/>
      <c r="J31" s="138"/>
      <c r="K31" s="138"/>
      <c r="L31" s="139"/>
      <c r="M31" s="171"/>
    </row>
    <row r="32" spans="1:13" x14ac:dyDescent="0.2">
      <c r="A32" s="105" t="s">
        <v>127</v>
      </c>
      <c r="B32" s="172"/>
      <c r="C32" s="183"/>
      <c r="D32" s="182" t="s">
        <v>70</v>
      </c>
      <c r="E32" s="136"/>
      <c r="F32" s="136"/>
      <c r="G32" s="136"/>
      <c r="H32" s="136"/>
      <c r="I32" s="136"/>
      <c r="J32" s="136"/>
      <c r="K32" s="136"/>
      <c r="L32" s="137"/>
    </row>
    <row r="33" spans="1:13" x14ac:dyDescent="0.2">
      <c r="A33" s="104" t="s">
        <v>2</v>
      </c>
      <c r="B33" s="172"/>
      <c r="C33" s="183"/>
      <c r="D33" s="182" t="s">
        <v>71</v>
      </c>
      <c r="E33" s="136"/>
      <c r="F33" s="136"/>
      <c r="G33" s="136"/>
      <c r="H33" s="136"/>
      <c r="I33" s="136"/>
      <c r="J33" s="136"/>
      <c r="K33" s="136"/>
      <c r="L33" s="137"/>
    </row>
    <row r="34" spans="1:13" ht="15" thickBot="1" x14ac:dyDescent="0.25">
      <c r="A34" s="156" t="s">
        <v>28</v>
      </c>
      <c r="B34" s="157"/>
      <c r="C34" s="197"/>
      <c r="D34" s="198" t="s">
        <v>72</v>
      </c>
      <c r="E34" s="140"/>
      <c r="F34" s="140"/>
      <c r="G34" s="140"/>
      <c r="H34" s="140"/>
      <c r="I34" s="140"/>
      <c r="J34" s="140"/>
      <c r="K34" s="140"/>
      <c r="L34" s="275"/>
    </row>
    <row r="35" spans="1:13" ht="7.5" customHeight="1" thickBot="1" x14ac:dyDescent="0.25">
      <c r="A35" s="144"/>
      <c r="B35" s="145"/>
      <c r="C35" s="70"/>
      <c r="D35" s="70"/>
      <c r="E35" s="146"/>
      <c r="F35" s="147"/>
      <c r="G35" s="147"/>
      <c r="H35" s="147"/>
      <c r="I35" s="147"/>
      <c r="J35" s="147"/>
      <c r="K35" s="147"/>
      <c r="L35" s="269"/>
    </row>
    <row r="36" spans="1:13" s="135" customFormat="1" x14ac:dyDescent="0.2">
      <c r="A36" s="199" t="s">
        <v>74</v>
      </c>
      <c r="B36" s="200"/>
      <c r="C36" s="153"/>
      <c r="D36" s="153"/>
      <c r="E36" s="201"/>
      <c r="F36" s="201"/>
      <c r="G36" s="202"/>
      <c r="H36" s="202"/>
      <c r="I36" s="202"/>
      <c r="J36" s="202"/>
      <c r="K36" s="202"/>
      <c r="L36" s="203"/>
      <c r="M36" s="171"/>
    </row>
    <row r="37" spans="1:13" x14ac:dyDescent="0.2">
      <c r="A37" s="105" t="s">
        <v>92</v>
      </c>
      <c r="C37" s="306"/>
      <c r="D37" s="204" t="s">
        <v>90</v>
      </c>
      <c r="E37" s="141"/>
      <c r="F37" s="141"/>
      <c r="G37" s="141"/>
      <c r="H37" s="141"/>
      <c r="I37" s="141"/>
      <c r="J37" s="141"/>
      <c r="K37" s="141"/>
      <c r="L37" s="276"/>
    </row>
    <row r="38" spans="1:13" x14ac:dyDescent="0.2">
      <c r="A38" s="105" t="s">
        <v>93</v>
      </c>
      <c r="C38" s="307"/>
      <c r="D38" s="204" t="s">
        <v>91</v>
      </c>
      <c r="E38" s="141"/>
      <c r="F38" s="141"/>
      <c r="G38" s="141"/>
      <c r="H38" s="141"/>
      <c r="I38" s="141"/>
      <c r="J38" s="141"/>
      <c r="K38" s="141"/>
      <c r="L38" s="276"/>
    </row>
    <row r="39" spans="1:13" s="142" customFormat="1" x14ac:dyDescent="0.2">
      <c r="A39" s="242" t="s">
        <v>120</v>
      </c>
      <c r="B39" s="243"/>
      <c r="C39" s="244"/>
      <c r="D39" s="244"/>
      <c r="E39" s="245">
        <f>SUM(E37:E38)/2</f>
        <v>0</v>
      </c>
      <c r="F39" s="245">
        <f>SUM(F37:F38)/2</f>
        <v>0</v>
      </c>
      <c r="G39" s="245">
        <f t="shared" ref="G39:L39" si="4">SUM(G37+G38)/2</f>
        <v>0</v>
      </c>
      <c r="H39" s="245">
        <f t="shared" si="4"/>
        <v>0</v>
      </c>
      <c r="I39" s="245">
        <f t="shared" si="4"/>
        <v>0</v>
      </c>
      <c r="J39" s="245">
        <f t="shared" si="4"/>
        <v>0</v>
      </c>
      <c r="K39" s="245">
        <f t="shared" si="4"/>
        <v>0</v>
      </c>
      <c r="L39" s="246">
        <f t="shared" si="4"/>
        <v>0</v>
      </c>
      <c r="M39" s="247"/>
    </row>
    <row r="40" spans="1:13" ht="7.5" customHeight="1" x14ac:dyDescent="0.2">
      <c r="A40" s="144"/>
      <c r="B40" s="145"/>
      <c r="C40" s="70"/>
      <c r="D40" s="70"/>
      <c r="E40" s="146"/>
      <c r="F40" s="147"/>
      <c r="G40" s="147"/>
      <c r="H40" s="147"/>
      <c r="I40" s="147"/>
      <c r="J40" s="147"/>
      <c r="K40" s="147"/>
      <c r="L40" s="148"/>
    </row>
    <row r="41" spans="1:13" x14ac:dyDescent="0.2">
      <c r="A41" s="104" t="s">
        <v>61</v>
      </c>
      <c r="B41" s="172"/>
      <c r="C41" s="155"/>
      <c r="D41" s="155"/>
      <c r="E41" s="141"/>
      <c r="F41" s="141"/>
      <c r="G41" s="141"/>
      <c r="H41" s="141"/>
      <c r="I41" s="141"/>
      <c r="J41" s="141"/>
      <c r="K41" s="141"/>
      <c r="L41" s="276"/>
    </row>
    <row r="42" spans="1:13" x14ac:dyDescent="0.2">
      <c r="A42" s="205" t="s">
        <v>63</v>
      </c>
      <c r="B42" s="70"/>
      <c r="C42" s="155"/>
      <c r="D42" s="155"/>
      <c r="E42" s="141"/>
      <c r="F42" s="141"/>
      <c r="G42" s="141"/>
      <c r="H42" s="141"/>
      <c r="I42" s="141"/>
      <c r="J42" s="141"/>
      <c r="K42" s="141"/>
      <c r="L42" s="276"/>
    </row>
    <row r="43" spans="1:13" x14ac:dyDescent="0.2">
      <c r="A43" s="206" t="s">
        <v>62</v>
      </c>
      <c r="B43" s="207"/>
      <c r="C43" s="155"/>
      <c r="D43" s="155"/>
      <c r="E43" s="208">
        <f>E42/2</f>
        <v>0</v>
      </c>
      <c r="F43" s="208">
        <f t="shared" ref="F43:L43" si="5">F42/2</f>
        <v>0</v>
      </c>
      <c r="G43" s="208">
        <f t="shared" si="5"/>
        <v>0</v>
      </c>
      <c r="H43" s="208">
        <f t="shared" si="5"/>
        <v>0</v>
      </c>
      <c r="I43" s="208">
        <f t="shared" si="5"/>
        <v>0</v>
      </c>
      <c r="J43" s="208">
        <f t="shared" si="5"/>
        <v>0</v>
      </c>
      <c r="K43" s="208">
        <f t="shared" si="5"/>
        <v>0</v>
      </c>
      <c r="L43" s="253">
        <f t="shared" si="5"/>
        <v>0</v>
      </c>
      <c r="M43" s="70"/>
    </row>
    <row r="44" spans="1:13" s="142" customFormat="1" ht="15" thickBot="1" x14ac:dyDescent="0.25">
      <c r="A44" s="248" t="s">
        <v>5</v>
      </c>
      <c r="B44" s="249"/>
      <c r="C44" s="250"/>
      <c r="D44" s="250"/>
      <c r="E44" s="240">
        <f>E43+E41</f>
        <v>0</v>
      </c>
      <c r="F44" s="251">
        <f t="shared" ref="F44:L44" si="6">F43+F41</f>
        <v>0</v>
      </c>
      <c r="G44" s="251">
        <f t="shared" si="6"/>
        <v>0</v>
      </c>
      <c r="H44" s="251">
        <f t="shared" si="6"/>
        <v>0</v>
      </c>
      <c r="I44" s="251">
        <f t="shared" si="6"/>
        <v>0</v>
      </c>
      <c r="J44" s="251">
        <f t="shared" si="6"/>
        <v>0</v>
      </c>
      <c r="K44" s="251">
        <f t="shared" si="6"/>
        <v>0</v>
      </c>
      <c r="L44" s="241">
        <f t="shared" si="6"/>
        <v>0</v>
      </c>
      <c r="M44" s="212"/>
    </row>
    <row r="45" spans="1:13" ht="7.5" customHeight="1" thickBot="1" x14ac:dyDescent="0.25">
      <c r="A45" s="144"/>
      <c r="B45" s="145"/>
      <c r="C45" s="70"/>
      <c r="D45" s="70"/>
      <c r="E45" s="146"/>
      <c r="F45" s="147"/>
      <c r="G45" s="147"/>
      <c r="H45" s="147"/>
      <c r="I45" s="147"/>
      <c r="J45" s="147"/>
      <c r="K45" s="147"/>
      <c r="L45" s="148"/>
    </row>
    <row r="46" spans="1:13" ht="27.75" customHeight="1" thickBot="1" x14ac:dyDescent="0.3">
      <c r="A46" s="209" t="s">
        <v>101</v>
      </c>
      <c r="B46" s="210"/>
      <c r="C46" s="210"/>
      <c r="D46" s="210"/>
      <c r="E46" s="210"/>
      <c r="F46" s="210"/>
      <c r="G46" s="210"/>
      <c r="H46" s="210"/>
      <c r="I46" s="210"/>
      <c r="J46" s="210"/>
      <c r="K46" s="210"/>
      <c r="L46" s="211"/>
    </row>
    <row r="47" spans="1:13" ht="194.25" customHeight="1" x14ac:dyDescent="0.2">
      <c r="A47" s="291" t="s">
        <v>128</v>
      </c>
      <c r="B47" s="292"/>
      <c r="C47" s="292"/>
      <c r="D47" s="292"/>
      <c r="E47" s="292"/>
      <c r="F47" s="292"/>
      <c r="G47" s="292"/>
      <c r="H47" s="292"/>
      <c r="I47" s="292"/>
      <c r="J47" s="292"/>
      <c r="K47" s="292"/>
      <c r="L47" s="293"/>
    </row>
    <row r="48" spans="1:13" ht="236.25" customHeight="1" thickBot="1" x14ac:dyDescent="0.25">
      <c r="A48" s="303" t="s">
        <v>114</v>
      </c>
      <c r="B48" s="304"/>
      <c r="C48" s="304"/>
      <c r="D48" s="304"/>
      <c r="E48" s="304"/>
      <c r="F48" s="304"/>
      <c r="G48" s="304"/>
      <c r="H48" s="304"/>
      <c r="I48" s="304"/>
      <c r="J48" s="304"/>
      <c r="K48" s="304"/>
      <c r="L48" s="305"/>
    </row>
    <row r="49" spans="1:12" ht="7.5" customHeight="1" thickBot="1" x14ac:dyDescent="0.25">
      <c r="A49" s="144"/>
      <c r="B49" s="145"/>
      <c r="C49" s="70"/>
      <c r="D49" s="70"/>
      <c r="E49" s="146"/>
      <c r="F49" s="147"/>
      <c r="G49" s="147"/>
      <c r="H49" s="147"/>
      <c r="I49" s="147"/>
      <c r="J49" s="147"/>
      <c r="K49" s="147"/>
      <c r="L49" s="148"/>
    </row>
    <row r="50" spans="1:12" ht="15" x14ac:dyDescent="0.25">
      <c r="A50" s="209" t="s">
        <v>100</v>
      </c>
      <c r="B50" s="210"/>
      <c r="C50" s="210"/>
      <c r="D50" s="210"/>
      <c r="E50" s="210"/>
      <c r="F50" s="210"/>
      <c r="G50" s="210"/>
      <c r="H50" s="210"/>
      <c r="I50" s="210"/>
      <c r="J50" s="210"/>
      <c r="K50" s="210"/>
      <c r="L50" s="211"/>
    </row>
    <row r="51" spans="1:12" ht="39" customHeight="1" thickBot="1" x14ac:dyDescent="0.25">
      <c r="A51" s="296" t="s">
        <v>103</v>
      </c>
      <c r="B51" s="297"/>
      <c r="C51" s="297"/>
      <c r="D51" s="297"/>
      <c r="E51" s="297"/>
      <c r="F51" s="297"/>
      <c r="G51" s="297"/>
      <c r="H51" s="297"/>
      <c r="I51" s="297"/>
      <c r="J51" s="297"/>
      <c r="K51" s="297"/>
      <c r="L51" s="298"/>
    </row>
    <row r="52" spans="1:12" x14ac:dyDescent="0.2">
      <c r="A52" s="212"/>
      <c r="B52" s="60"/>
      <c r="C52" s="60"/>
      <c r="D52" s="60"/>
      <c r="E52" s="60"/>
      <c r="F52" s="60"/>
      <c r="G52" s="60"/>
      <c r="H52" s="60"/>
      <c r="I52" s="60"/>
      <c r="J52" s="60"/>
      <c r="K52" s="60"/>
      <c r="L52" s="60"/>
    </row>
    <row r="53" spans="1:12" x14ac:dyDescent="0.2">
      <c r="A53" s="142"/>
      <c r="B53" s="142"/>
    </row>
    <row r="55" spans="1:12" x14ac:dyDescent="0.2">
      <c r="E55" s="143"/>
      <c r="F55" s="143"/>
      <c r="G55" s="143"/>
      <c r="H55" s="143"/>
      <c r="I55" s="143"/>
      <c r="J55" s="143"/>
      <c r="K55" s="143"/>
      <c r="L55" s="143"/>
    </row>
    <row r="56" spans="1:12" x14ac:dyDescent="0.2">
      <c r="A56" s="143"/>
      <c r="B56" s="143"/>
      <c r="C56" s="143"/>
      <c r="D56" s="143"/>
      <c r="E56" s="143"/>
      <c r="F56" s="143"/>
      <c r="G56" s="143"/>
      <c r="H56" s="143"/>
      <c r="I56" s="143"/>
      <c r="J56" s="143"/>
      <c r="K56" s="143"/>
      <c r="L56" s="143"/>
    </row>
    <row r="57" spans="1:12" x14ac:dyDescent="0.2">
      <c r="A57" s="143"/>
      <c r="B57" s="143"/>
      <c r="C57" s="143"/>
      <c r="D57" s="143"/>
      <c r="E57" s="143"/>
      <c r="F57" s="143"/>
      <c r="G57" s="143"/>
      <c r="H57" s="143"/>
      <c r="I57" s="143"/>
      <c r="J57" s="143"/>
      <c r="K57" s="143"/>
      <c r="L57" s="143"/>
    </row>
    <row r="58" spans="1:12" x14ac:dyDescent="0.2">
      <c r="A58" s="143"/>
      <c r="B58" s="143"/>
      <c r="C58" s="143"/>
      <c r="D58" s="143"/>
      <c r="E58" s="143"/>
      <c r="F58" s="143"/>
      <c r="G58" s="143"/>
      <c r="H58" s="143"/>
      <c r="I58" s="143"/>
      <c r="J58" s="143"/>
      <c r="K58" s="143"/>
      <c r="L58" s="143"/>
    </row>
    <row r="59" spans="1:12" x14ac:dyDescent="0.2">
      <c r="A59" s="143"/>
      <c r="B59" s="143"/>
      <c r="C59" s="143"/>
      <c r="D59" s="143"/>
      <c r="E59" s="143"/>
      <c r="F59" s="143"/>
      <c r="G59" s="143"/>
      <c r="H59" s="143"/>
      <c r="I59" s="143"/>
      <c r="J59" s="143"/>
      <c r="K59" s="143"/>
      <c r="L59" s="143"/>
    </row>
    <row r="60" spans="1:12" x14ac:dyDescent="0.2">
      <c r="A60" s="143"/>
      <c r="B60" s="143"/>
      <c r="C60" s="143"/>
      <c r="D60" s="143"/>
      <c r="E60" s="143"/>
      <c r="F60" s="143"/>
      <c r="G60" s="143"/>
      <c r="H60" s="143"/>
      <c r="I60" s="143"/>
      <c r="J60" s="143"/>
      <c r="K60" s="143"/>
      <c r="L60" s="143"/>
    </row>
    <row r="61" spans="1:12" x14ac:dyDescent="0.2">
      <c r="A61" s="143"/>
      <c r="B61" s="143"/>
      <c r="C61" s="143"/>
      <c r="D61" s="143"/>
      <c r="E61" s="143"/>
      <c r="F61" s="143"/>
      <c r="G61" s="143"/>
      <c r="H61" s="143"/>
      <c r="I61" s="143"/>
      <c r="J61" s="143"/>
      <c r="K61" s="143"/>
      <c r="L61" s="143"/>
    </row>
    <row r="62" spans="1:12" x14ac:dyDescent="0.2">
      <c r="A62" s="143"/>
      <c r="B62" s="143"/>
      <c r="C62" s="143"/>
      <c r="D62" s="143"/>
      <c r="E62" s="143"/>
      <c r="F62" s="143"/>
      <c r="G62" s="143"/>
      <c r="H62" s="143"/>
      <c r="I62" s="143"/>
      <c r="J62" s="143"/>
      <c r="K62" s="143"/>
      <c r="L62" s="143"/>
    </row>
    <row r="63" spans="1:12" x14ac:dyDescent="0.2">
      <c r="A63" s="143"/>
      <c r="B63" s="143"/>
      <c r="C63" s="143"/>
      <c r="D63" s="143"/>
      <c r="E63" s="143"/>
      <c r="F63" s="143"/>
      <c r="G63" s="143"/>
      <c r="H63" s="143"/>
      <c r="I63" s="143"/>
      <c r="J63" s="143"/>
      <c r="K63" s="143"/>
      <c r="L63" s="143"/>
    </row>
    <row r="64" spans="1:12" x14ac:dyDescent="0.2">
      <c r="A64" s="143"/>
      <c r="B64" s="143"/>
      <c r="C64" s="143"/>
      <c r="D64" s="143"/>
      <c r="E64" s="143"/>
      <c r="F64" s="143"/>
      <c r="G64" s="143"/>
      <c r="H64" s="143"/>
      <c r="I64" s="143"/>
      <c r="J64" s="143"/>
      <c r="K64" s="143"/>
      <c r="L64" s="143"/>
    </row>
  </sheetData>
  <sheetProtection algorithmName="SHA-512" hashValue="W7x2JgRqcsfhwbW0GMwX9xGXsbeGw1yexBym3pVHB6mYAX4x3QpLyrmn/+XYO/D6thIEtC2EmA2lxevafTAX+w==" saltValue="K7DNcnm5AXAtqxa4J56g3g==" spinCount="100000" sheet="1" objects="1" scenarios="1"/>
  <protectedRanges>
    <protectedRange sqref="E41:L42" name="Bereich6"/>
    <protectedRange sqref="E32:L34" name="Bereich4"/>
    <protectedRange sqref="I19:L19 E20:L25" name="Bereich2"/>
    <protectedRange sqref="E12:L17" name="Bereich1"/>
    <protectedRange sqref="E27:L28" name="Bereich3"/>
    <protectedRange sqref="E37:L38" name="Bereich5"/>
  </protectedRanges>
  <customSheetViews>
    <customSheetView guid="{A49574B4-23FF-4F27-A4E6-A12205BADB57}" fitToPage="1">
      <selection activeCell="E31" sqref="E31"/>
      <pageMargins left="0.78740157499999996" right="0.78740157499999996" top="0.984251969" bottom="0.984251969" header="0.4921259845" footer="0.4921259845"/>
      <pageSetup paperSize="9" scale="68" orientation="landscape" r:id="rId1"/>
      <headerFooter alignWithMargins="0">
        <oddHeader>&amp;LRegierungsstatthalterkonferenz</oddHeader>
        <oddFooter>&amp;LPrognose Ressourcenausgleich&amp;CSeite 4&amp;R&amp;D</oddFooter>
      </headerFooter>
    </customSheetView>
  </customSheetViews>
  <mergeCells count="18">
    <mergeCell ref="A51:L51"/>
    <mergeCell ref="C12:C17"/>
    <mergeCell ref="C9:C10"/>
    <mergeCell ref="D9:D10"/>
    <mergeCell ref="C21:C24"/>
    <mergeCell ref="C27:C28"/>
    <mergeCell ref="A48:L48"/>
    <mergeCell ref="C37:C38"/>
    <mergeCell ref="A4:B4"/>
    <mergeCell ref="E3:E4"/>
    <mergeCell ref="F3:F4"/>
    <mergeCell ref="G3:G4"/>
    <mergeCell ref="A47:L47"/>
    <mergeCell ref="H3:H4"/>
    <mergeCell ref="I3:I4"/>
    <mergeCell ref="J3:J4"/>
    <mergeCell ref="K3:K4"/>
    <mergeCell ref="L3:L4"/>
  </mergeCells>
  <phoneticPr fontId="4" type="noConversion"/>
  <pageMargins left="0.78740157499999996" right="0.78740157499999996" top="0.984251969" bottom="0.984251969" header="0.4921259845" footer="0.4921259845"/>
  <pageSetup paperSize="9" scale="58" orientation="landscape" r:id="rId2"/>
  <headerFooter alignWithMargins="0">
    <oddHeader>&amp;LFinanzaufsicht Gemeinden</oddHeader>
    <oddFooter>&amp;LPrognose Ressourcenausgleich&amp;CSeite 4&amp;R&amp;D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3"/>
    <pageSetUpPr fitToPage="1"/>
  </sheetPr>
  <dimension ref="A1:M57"/>
  <sheetViews>
    <sheetView zoomScaleNormal="100" workbookViewId="0">
      <selection activeCell="C26" sqref="C26"/>
    </sheetView>
  </sheetViews>
  <sheetFormatPr baseColWidth="10" defaultColWidth="11" defaultRowHeight="14.25" x14ac:dyDescent="0.2"/>
  <cols>
    <col min="1" max="1" width="57.5" style="60" customWidth="1"/>
    <col min="2" max="2" width="13.5" style="60" bestFit="1" customWidth="1"/>
    <col min="3" max="3" width="14.375" style="129" bestFit="1" customWidth="1"/>
    <col min="4" max="8" width="13.5" style="129" bestFit="1" customWidth="1"/>
    <col min="9" max="10" width="11" style="129"/>
    <col min="11" max="11" width="12.75" style="129" bestFit="1" customWidth="1"/>
    <col min="12" max="12" width="20.875" style="129" bestFit="1" customWidth="1"/>
    <col min="13" max="13" width="12.125" style="129" bestFit="1" customWidth="1"/>
    <col min="14" max="16384" width="11" style="129"/>
  </cols>
  <sheetData>
    <row r="1" spans="1:10" ht="18" x14ac:dyDescent="0.25">
      <c r="A1" s="14" t="str">
        <f>"Zusammenfassung: Ressourcenausgleich "&amp;B3+1&amp;" bis "&amp;B3+6</f>
        <v>Zusammenfassung: Ressourcenausgleich 2025 bis 2030</v>
      </c>
      <c r="B1" s="14"/>
      <c r="C1" s="14"/>
      <c r="D1" s="14"/>
      <c r="E1" s="14"/>
      <c r="F1" s="14"/>
      <c r="G1" s="14"/>
      <c r="H1" s="14"/>
      <c r="I1" s="1"/>
      <c r="J1" s="60"/>
    </row>
    <row r="2" spans="1:10" ht="15" thickBot="1" x14ac:dyDescent="0.25">
      <c r="A2" s="19"/>
      <c r="B2" s="70"/>
      <c r="C2" s="70"/>
      <c r="D2" s="70"/>
      <c r="E2" s="70"/>
      <c r="F2" s="70"/>
      <c r="G2" s="70"/>
      <c r="H2" s="70"/>
      <c r="I2" s="60"/>
      <c r="J2" s="60"/>
    </row>
    <row r="3" spans="1:10" s="213" customFormat="1" ht="15" x14ac:dyDescent="0.25">
      <c r="A3" s="108" t="str">
        <f>"Gemeinde "&amp;Übersicht!B6</f>
        <v>Gemeinde Muster</v>
      </c>
      <c r="B3" s="109">
        <f>Übersicht!B4</f>
        <v>2024</v>
      </c>
      <c r="C3" s="109">
        <f>B3+1</f>
        <v>2025</v>
      </c>
      <c r="D3" s="109">
        <f>B3+2</f>
        <v>2026</v>
      </c>
      <c r="E3" s="109">
        <f>D3+1</f>
        <v>2027</v>
      </c>
      <c r="F3" s="109">
        <f>D3+2</f>
        <v>2028</v>
      </c>
      <c r="G3" s="109">
        <f>F3+1</f>
        <v>2029</v>
      </c>
      <c r="H3" s="110">
        <f>F3+2</f>
        <v>2030</v>
      </c>
      <c r="I3" s="77"/>
      <c r="J3" s="77"/>
    </row>
    <row r="4" spans="1:10" s="214" customFormat="1" ht="11.25" x14ac:dyDescent="0.2">
      <c r="A4" s="111" t="s">
        <v>33</v>
      </c>
      <c r="B4" s="43" t="str">
        <f>"Ø "&amp; Übersicht!$B$4-5&amp;" - "&amp;Übersicht!$B$4-3</f>
        <v>Ø 2019 - 2021</v>
      </c>
      <c r="C4" s="43" t="str">
        <f>"Ø "&amp; Übersicht!$B$4-4&amp;" - "&amp;Übersicht!$B$4-2</f>
        <v>Ø 2020 - 2022</v>
      </c>
      <c r="D4" s="43" t="str">
        <f>"Ø "&amp; Übersicht!$B$4-3&amp;" - "&amp;Übersicht!$B$4-1</f>
        <v>Ø 2021 - 2023</v>
      </c>
      <c r="E4" s="43" t="str">
        <f>"Ø "&amp; Übersicht!$B$4-2&amp;" - "&amp;Übersicht!$B$4</f>
        <v>Ø 2022 - 2024</v>
      </c>
      <c r="F4" s="43" t="str">
        <f>"Ø "&amp; Übersicht!$B$4-1&amp;" - "&amp;Übersicht!$B$4+1</f>
        <v>Ø 2023 - 2025</v>
      </c>
      <c r="G4" s="43" t="str">
        <f>"Ø "&amp; Übersicht!$B$4&amp;" - "&amp;Übersicht!$B$4+2</f>
        <v>Ø 2024 - 2026</v>
      </c>
      <c r="H4" s="112" t="str">
        <f>"Ø "&amp; Übersicht!$B$4+1&amp;" - "&amp;Übersicht!$B$4+3</f>
        <v>Ø 2025 - 2027</v>
      </c>
      <c r="I4" s="107"/>
      <c r="J4" s="79"/>
    </row>
    <row r="5" spans="1:10" x14ac:dyDescent="0.2">
      <c r="A5" s="113"/>
      <c r="B5" s="72"/>
      <c r="C5" s="72"/>
      <c r="D5" s="72"/>
      <c r="E5" s="72"/>
      <c r="F5" s="72"/>
      <c r="G5" s="72"/>
      <c r="H5" s="114"/>
      <c r="I5" s="60"/>
      <c r="J5" s="60"/>
    </row>
    <row r="6" spans="1:10" x14ac:dyDescent="0.2">
      <c r="A6" s="104" t="str">
        <f>"Mittlere Wohnbevölkerung der Gemeinde "&amp;Übersicht!B6</f>
        <v>Mittlere Wohnbevölkerung der Gemeinde Muster</v>
      </c>
      <c r="B6" s="71">
        <f>Übersicht!B8</f>
        <v>0</v>
      </c>
      <c r="C6" s="71">
        <f>(Details!E6+Details!F6+Details!G6)/3</f>
        <v>0</v>
      </c>
      <c r="D6" s="71">
        <f>(Details!F6+Details!G6+Details!H6)/3</f>
        <v>0</v>
      </c>
      <c r="E6" s="71">
        <f>(Details!G6+Details!H6+Details!I6)/3</f>
        <v>0</v>
      </c>
      <c r="F6" s="71">
        <f>(Details!H6+Details!I6+Details!J6)/3</f>
        <v>0</v>
      </c>
      <c r="G6" s="71">
        <f>(Details!I6+Details!J6+Details!K6)/3</f>
        <v>0</v>
      </c>
      <c r="H6" s="115">
        <f>(Details!J6+Details!K6+Details!L6)/3</f>
        <v>0</v>
      </c>
      <c r="I6" s="60"/>
      <c r="J6" s="60"/>
    </row>
    <row r="7" spans="1:10" ht="25.5" x14ac:dyDescent="0.2">
      <c r="A7" s="116" t="s">
        <v>118</v>
      </c>
      <c r="B7" s="232">
        <f>Übersicht!B9</f>
        <v>1.8048999999999999</v>
      </c>
      <c r="C7" s="233">
        <v>1.7718</v>
      </c>
      <c r="D7" s="234">
        <v>1.7673000000000001</v>
      </c>
      <c r="E7" s="234">
        <v>1.7652000000000001</v>
      </c>
      <c r="F7" s="234">
        <v>1.7684</v>
      </c>
      <c r="G7" s="234">
        <v>1.7796000000000001</v>
      </c>
      <c r="H7" s="235">
        <v>1.7844</v>
      </c>
      <c r="I7" s="60"/>
      <c r="J7" s="60"/>
    </row>
    <row r="8" spans="1:10" ht="36.75" x14ac:dyDescent="0.2">
      <c r="A8" s="116" t="s">
        <v>115</v>
      </c>
      <c r="B8" s="71"/>
      <c r="C8" s="221"/>
      <c r="D8" s="216"/>
      <c r="E8" s="216"/>
      <c r="F8" s="216"/>
      <c r="G8" s="216"/>
      <c r="H8" s="217"/>
      <c r="I8" s="60"/>
      <c r="J8" s="60"/>
    </row>
    <row r="9" spans="1:10" x14ac:dyDescent="0.2">
      <c r="A9" s="104" t="s">
        <v>35</v>
      </c>
      <c r="B9" s="85">
        <f>Übersicht!B9</f>
        <v>1.8048999999999999</v>
      </c>
      <c r="C9" s="85">
        <f t="shared" ref="C9:H9" si="0">IF(C8="",C7,C8)</f>
        <v>1.7718</v>
      </c>
      <c r="D9" s="85">
        <f t="shared" si="0"/>
        <v>1.7673000000000001</v>
      </c>
      <c r="E9" s="85">
        <f t="shared" si="0"/>
        <v>1.7652000000000001</v>
      </c>
      <c r="F9" s="85">
        <f t="shared" si="0"/>
        <v>1.7684</v>
      </c>
      <c r="G9" s="85">
        <f t="shared" si="0"/>
        <v>1.7796000000000001</v>
      </c>
      <c r="H9" s="117">
        <f t="shared" si="0"/>
        <v>1.7844</v>
      </c>
      <c r="I9" s="60"/>
      <c r="J9" s="60"/>
    </row>
    <row r="10" spans="1:10" x14ac:dyDescent="0.2">
      <c r="A10" s="104" t="str">
        <f>"ordentliche Gemeindesteuern der Gemeinde "&amp;Übersicht!B6</f>
        <v>ordentliche Gemeindesteuern der Gemeinde Muster</v>
      </c>
      <c r="B10" s="73">
        <f>Übersicht!B10</f>
        <v>0</v>
      </c>
      <c r="C10" s="71">
        <f>SUM(Details!E26+Details!F26+Details!G26)/3</f>
        <v>0</v>
      </c>
      <c r="D10" s="71">
        <f>SUM(Details!F26+Details!G26+Details!H26)/3</f>
        <v>0</v>
      </c>
      <c r="E10" s="71">
        <f>SUM(Details!G26+Details!H26+Details!I26)/3</f>
        <v>0</v>
      </c>
      <c r="F10" s="71">
        <f>SUM(Details!H26+Details!I26+Details!J26)/3</f>
        <v>0</v>
      </c>
      <c r="G10" s="71">
        <f>SUM(Details!I26+Details!J26+Details!K26)/3</f>
        <v>0</v>
      </c>
      <c r="H10" s="115">
        <f>SUM(Details!J26+Details!K26+Details!L26)/3</f>
        <v>0</v>
      </c>
      <c r="I10" s="60"/>
      <c r="J10" s="60"/>
    </row>
    <row r="11" spans="1:10" x14ac:dyDescent="0.2">
      <c r="A11" s="103" t="str">
        <f>"mittlerer Steuerfuss der Gemeinde "&amp;Übersicht!B6</f>
        <v>mittlerer Steuerfuss der Gemeinde Muster</v>
      </c>
      <c r="B11" s="74">
        <f>Übersicht!B11</f>
        <v>0</v>
      </c>
      <c r="C11" s="74" t="e">
        <f>((Details!E26+Details!F26+Details!G26)/3)/(((Details!E26/Details!E8)+(Details!F26/Details!F8)+(Details!G26/Details!G8))/3)</f>
        <v>#DIV/0!</v>
      </c>
      <c r="D11" s="74" t="e">
        <f>((Details!F26+Details!G26+Details!H26)/3)/(((Details!F26/Details!F8)+(Details!G26/Details!G8)+(Details!H26/Details!H8))/3)</f>
        <v>#DIV/0!</v>
      </c>
      <c r="E11" s="74" t="e">
        <f>((Details!G26+Details!H26+Details!I26)/3)/(((Details!G26/Details!G8)+(Details!H26/Details!H8)+(Details!I26/Details!I8))/3)</f>
        <v>#DIV/0!</v>
      </c>
      <c r="F11" s="74" t="e">
        <f>((Details!H26+Details!I26+Details!J26)/3)/(((Details!H26/Details!H8)+(Details!I26/Details!I8)+(Details!J26/Details!J8))/3)</f>
        <v>#DIV/0!</v>
      </c>
      <c r="G11" s="74" t="e">
        <f>((Details!I26+Details!J26+Details!K26)/3)/(((Details!I26/Details!I8)+(Details!J26/Details!J8)+(Details!K26/Details!K8))/3)</f>
        <v>#DIV/0!</v>
      </c>
      <c r="H11" s="118" t="e">
        <f>((Details!J26+Details!K26+Details!L26)/3)/(((Details!J26/Details!J8)+(Details!K26/Details!K8)+(Details!L26/Details!L8))/3)</f>
        <v>#DIV/0!</v>
      </c>
      <c r="I11" s="60"/>
      <c r="J11" s="60"/>
    </row>
    <row r="12" spans="1:10" x14ac:dyDescent="0.2">
      <c r="A12" s="119"/>
      <c r="B12" s="72"/>
      <c r="C12" s="72"/>
      <c r="D12" s="72"/>
      <c r="E12" s="72"/>
      <c r="F12" s="72"/>
      <c r="G12" s="72"/>
      <c r="H12" s="114"/>
      <c r="I12" s="60"/>
      <c r="J12" s="60"/>
    </row>
    <row r="13" spans="1:10" x14ac:dyDescent="0.2">
      <c r="A13" s="116" t="s">
        <v>113</v>
      </c>
      <c r="B13" s="71">
        <f>Übersicht!B13+Übersicht!B14</f>
        <v>0</v>
      </c>
      <c r="C13" s="71" t="e">
        <f t="shared" ref="C13" si="1">C10/C11*C9</f>
        <v>#DIV/0!</v>
      </c>
      <c r="D13" s="71" t="e">
        <f t="shared" ref="D13:H13" si="2">D10/D11*D9</f>
        <v>#DIV/0!</v>
      </c>
      <c r="E13" s="71" t="e">
        <f t="shared" si="2"/>
        <v>#DIV/0!</v>
      </c>
      <c r="F13" s="71" t="e">
        <f t="shared" si="2"/>
        <v>#DIV/0!</v>
      </c>
      <c r="G13" s="71" t="e">
        <f t="shared" si="2"/>
        <v>#DIV/0!</v>
      </c>
      <c r="H13" s="115" t="e">
        <f t="shared" si="2"/>
        <v>#DIV/0!</v>
      </c>
      <c r="I13" s="60"/>
      <c r="J13" s="60"/>
    </row>
    <row r="14" spans="1:10" x14ac:dyDescent="0.2">
      <c r="A14" s="116" t="s">
        <v>60</v>
      </c>
      <c r="B14" s="71">
        <f>Übersicht!B14</f>
        <v>0</v>
      </c>
      <c r="C14" s="71">
        <f>(SUM(Details!E27:E28)+SUM(Details!F27:F28)+SUM(Details!G27:G28))/3</f>
        <v>0</v>
      </c>
      <c r="D14" s="71">
        <f>(SUM(Details!F27:F28)+SUM(Details!G27:G28)+SUM(Details!H27:H28))/3</f>
        <v>0</v>
      </c>
      <c r="E14" s="71">
        <f>(SUM(Details!G27:G28)+SUM(Details!H27:H28)+SUM(Details!I27:I28))/3</f>
        <v>0</v>
      </c>
      <c r="F14" s="71">
        <f>(SUM(Details!H27:H28)+SUM(Details!I27:I28)+SUM(Details!J27:J28))/3</f>
        <v>0</v>
      </c>
      <c r="G14" s="71">
        <f>(SUM(Details!I27:I28)+SUM(Details!J27:J28)+SUM(Details!K27:K28))/3</f>
        <v>0</v>
      </c>
      <c r="H14" s="115">
        <f>(SUM(Details!J27:J28)+SUM(Details!K27:K28)+SUM(Details!L27:L28))/3</f>
        <v>0</v>
      </c>
      <c r="I14" s="60"/>
      <c r="J14" s="60"/>
    </row>
    <row r="15" spans="1:10" x14ac:dyDescent="0.2">
      <c r="A15" s="104" t="s">
        <v>0</v>
      </c>
      <c r="B15" s="71">
        <f>Übersicht!B15</f>
        <v>0</v>
      </c>
      <c r="C15" s="71">
        <f>(Details!E14+Details!F14+Details!G14)/3</f>
        <v>0</v>
      </c>
      <c r="D15" s="71">
        <f>(Details!F14+Details!G14+Details!H14)/3</f>
        <v>0</v>
      </c>
      <c r="E15" s="71">
        <f>(Details!G14+Details!H14+Details!I14)/3</f>
        <v>0</v>
      </c>
      <c r="F15" s="71">
        <f>(Details!H14+Details!I14+Details!J14)/3</f>
        <v>0</v>
      </c>
      <c r="G15" s="71">
        <f>(Details!I14+Details!J14+Details!K14)/3</f>
        <v>0</v>
      </c>
      <c r="H15" s="115">
        <f>(Details!J14+Details!K14+Details!L14)/3</f>
        <v>0</v>
      </c>
      <c r="I15" s="60"/>
      <c r="J15" s="60"/>
    </row>
    <row r="16" spans="1:10" x14ac:dyDescent="0.2">
      <c r="A16" s="104" t="s">
        <v>1</v>
      </c>
      <c r="B16" s="71">
        <f>Übersicht!B16</f>
        <v>0</v>
      </c>
      <c r="C16" s="71">
        <f>(Details!E32+Details!F32+Details!G32)/3</f>
        <v>0</v>
      </c>
      <c r="D16" s="71">
        <f>(Details!F32+Details!G32+Details!H32)/3</f>
        <v>0</v>
      </c>
      <c r="E16" s="71">
        <f>(Details!G32+Details!H32+Details!I32)/3</f>
        <v>0</v>
      </c>
      <c r="F16" s="71">
        <f>(Details!H32+Details!I32+Details!J32)/3</f>
        <v>0</v>
      </c>
      <c r="G16" s="71">
        <f>(Details!I32+Details!J32+Details!K32)/3</f>
        <v>0</v>
      </c>
      <c r="H16" s="115">
        <f>(Details!J32+Details!K32+Details!L32)/3</f>
        <v>0</v>
      </c>
      <c r="I16" s="60"/>
      <c r="J16" s="60"/>
    </row>
    <row r="17" spans="1:13" x14ac:dyDescent="0.2">
      <c r="A17" s="104" t="s">
        <v>2</v>
      </c>
      <c r="B17" s="71">
        <f>Übersicht!B17</f>
        <v>0</v>
      </c>
      <c r="C17" s="71">
        <f>(Details!E33+Details!F33+Details!G33)/3</f>
        <v>0</v>
      </c>
      <c r="D17" s="71">
        <f>(Details!F33+Details!G33+Details!H33)/3</f>
        <v>0</v>
      </c>
      <c r="E17" s="71">
        <f>(Details!G33+Details!H33+Details!I33)/3</f>
        <v>0</v>
      </c>
      <c r="F17" s="71">
        <f>(Details!H33+Details!I33+Details!J33)/3</f>
        <v>0</v>
      </c>
      <c r="G17" s="71">
        <f>(Details!I33+Details!J33+Details!K33)/3</f>
        <v>0</v>
      </c>
      <c r="H17" s="115">
        <f>(Details!J33+Details!K33+Details!L33)/3</f>
        <v>0</v>
      </c>
      <c r="I17" s="60"/>
      <c r="J17" s="60"/>
    </row>
    <row r="18" spans="1:13" x14ac:dyDescent="0.2">
      <c r="A18" s="104" t="s">
        <v>26</v>
      </c>
      <c r="B18" s="71">
        <f>Übersicht!B18</f>
        <v>0</v>
      </c>
      <c r="C18" s="71">
        <f>(Details!E34+Details!F34+Details!G34)/3</f>
        <v>0</v>
      </c>
      <c r="D18" s="71">
        <f>(Details!F34+Details!G34+Details!H34)/3</f>
        <v>0</v>
      </c>
      <c r="E18" s="71">
        <f>(Details!G34+Details!H34+Details!I34)/3</f>
        <v>0</v>
      </c>
      <c r="F18" s="71">
        <f>(Details!H34+Details!I34+Details!J34)/3</f>
        <v>0</v>
      </c>
      <c r="G18" s="71">
        <f>(Details!I34+Details!J34+Details!K34)/3</f>
        <v>0</v>
      </c>
      <c r="H18" s="115">
        <f>(Details!J34+Details!K34+Details!L34)/3</f>
        <v>0</v>
      </c>
      <c r="I18" s="60"/>
      <c r="J18" s="60"/>
    </row>
    <row r="19" spans="1:13" x14ac:dyDescent="0.2">
      <c r="A19" s="104" t="s">
        <v>129</v>
      </c>
      <c r="B19" s="71">
        <f>Übersicht!B19</f>
        <v>0</v>
      </c>
      <c r="C19" s="255">
        <v>0</v>
      </c>
      <c r="D19" s="255">
        <v>0</v>
      </c>
      <c r="E19" s="255">
        <v>0</v>
      </c>
      <c r="F19" s="255">
        <v>0</v>
      </c>
      <c r="G19" s="255">
        <v>0</v>
      </c>
      <c r="H19" s="256">
        <v>0</v>
      </c>
      <c r="I19" s="60"/>
      <c r="J19" s="60"/>
    </row>
    <row r="20" spans="1:13" x14ac:dyDescent="0.2">
      <c r="A20" s="106" t="s">
        <v>122</v>
      </c>
      <c r="B20" s="71">
        <f>Übersicht!B20</f>
        <v>0</v>
      </c>
      <c r="C20" s="71">
        <f>(Details!E39+Details!F39+Details!G39)/3</f>
        <v>0</v>
      </c>
      <c r="D20" s="71">
        <f>(Details!F39+Details!G39+Details!H39)/3</f>
        <v>0</v>
      </c>
      <c r="E20" s="71">
        <f>(Details!G39+Details!H39+Details!I39)/3</f>
        <v>0</v>
      </c>
      <c r="F20" s="71">
        <f>(Details!H39+Details!I39+Details!J39)/3</f>
        <v>0</v>
      </c>
      <c r="G20" s="71">
        <f>(Details!I39+Details!J39+Details!K39)/3</f>
        <v>0</v>
      </c>
      <c r="H20" s="115">
        <f>(Details!J39+Details!K39+Details!L39)/3</f>
        <v>0</v>
      </c>
      <c r="I20" s="60"/>
      <c r="J20" s="60"/>
    </row>
    <row r="21" spans="1:13" x14ac:dyDescent="0.2">
      <c r="A21" s="104" t="s">
        <v>111</v>
      </c>
      <c r="B21" s="71">
        <f>Übersicht!B21</f>
        <v>0</v>
      </c>
      <c r="C21" s="71">
        <f>IF(SUM(Details!E44:G44)/3&gt;0,SUM(Details!E44:G44)/3,0)</f>
        <v>0</v>
      </c>
      <c r="D21" s="71">
        <f>IF(SUM(Details!F44:H44)/3&gt;0,SUM(Details!F44:H44)/3,0)</f>
        <v>0</v>
      </c>
      <c r="E21" s="71">
        <f>IF(SUM(Details!G44:I44)/3&gt;0,SUM(Details!G44:I44)/3,0)</f>
        <v>0</v>
      </c>
      <c r="F21" s="71">
        <f>IF(SUM(Details!H44:J44)/3&gt;0,SUM(Details!H44:J44)/3,0)</f>
        <v>0</v>
      </c>
      <c r="G21" s="71">
        <f>IF(SUM(Details!I44:K44)/3&gt;0,SUM(Details!I44:K44)/3,0)</f>
        <v>0</v>
      </c>
      <c r="H21" s="115">
        <f>IF(SUM(Details!J44:L44)/3&gt;0,SUM(Details!J44:L44)/3,0)</f>
        <v>0</v>
      </c>
      <c r="I21" s="60"/>
      <c r="J21" s="60"/>
      <c r="K21" s="215"/>
    </row>
    <row r="22" spans="1:13" ht="15" x14ac:dyDescent="0.25">
      <c r="A22" s="120" t="s">
        <v>8</v>
      </c>
      <c r="B22" s="75">
        <f>Übersicht!B22</f>
        <v>0</v>
      </c>
      <c r="C22" s="71" t="e">
        <f t="shared" ref="C22:H22" si="3">SUM(C13:C21)</f>
        <v>#DIV/0!</v>
      </c>
      <c r="D22" s="71" t="e">
        <f t="shared" si="3"/>
        <v>#DIV/0!</v>
      </c>
      <c r="E22" s="71" t="e">
        <f t="shared" si="3"/>
        <v>#DIV/0!</v>
      </c>
      <c r="F22" s="71" t="e">
        <f t="shared" si="3"/>
        <v>#DIV/0!</v>
      </c>
      <c r="G22" s="71" t="e">
        <f t="shared" si="3"/>
        <v>#DIV/0!</v>
      </c>
      <c r="H22" s="115" t="e">
        <f t="shared" si="3"/>
        <v>#DIV/0!</v>
      </c>
      <c r="I22" s="60"/>
      <c r="J22" s="60"/>
    </row>
    <row r="23" spans="1:13" x14ac:dyDescent="0.2">
      <c r="A23" s="121"/>
      <c r="B23" s="72"/>
      <c r="C23" s="80"/>
      <c r="D23" s="80"/>
      <c r="E23" s="80"/>
      <c r="F23" s="80"/>
      <c r="G23" s="80"/>
      <c r="H23" s="122"/>
      <c r="I23" s="60"/>
      <c r="J23" s="60"/>
    </row>
    <row r="24" spans="1:13" x14ac:dyDescent="0.2">
      <c r="A24" s="105" t="s">
        <v>105</v>
      </c>
      <c r="B24" s="57" t="e">
        <f>Übersicht!B24</f>
        <v>#DIV/0!</v>
      </c>
      <c r="C24" s="71" t="e">
        <f t="shared" ref="C24:H24" si="4">C22/C6</f>
        <v>#DIV/0!</v>
      </c>
      <c r="D24" s="71" t="e">
        <f t="shared" si="4"/>
        <v>#DIV/0!</v>
      </c>
      <c r="E24" s="71" t="e">
        <f t="shared" si="4"/>
        <v>#DIV/0!</v>
      </c>
      <c r="F24" s="71" t="e">
        <f t="shared" si="4"/>
        <v>#DIV/0!</v>
      </c>
      <c r="G24" s="71" t="e">
        <f t="shared" si="4"/>
        <v>#DIV/0!</v>
      </c>
      <c r="H24" s="115" t="e">
        <f t="shared" si="4"/>
        <v>#DIV/0!</v>
      </c>
      <c r="I24" s="60"/>
      <c r="J24" s="60"/>
      <c r="K24" s="215"/>
    </row>
    <row r="25" spans="1:13" ht="25.5" x14ac:dyDescent="0.2">
      <c r="A25" s="116" t="s">
        <v>116</v>
      </c>
      <c r="B25" s="71">
        <f>B27</f>
        <v>3608</v>
      </c>
      <c r="C25" s="231">
        <v>3640</v>
      </c>
      <c r="D25" s="229">
        <v>3622</v>
      </c>
      <c r="E25" s="229">
        <v>3603</v>
      </c>
      <c r="F25" s="229">
        <v>3590</v>
      </c>
      <c r="G25" s="229">
        <v>3671</v>
      </c>
      <c r="H25" s="230">
        <v>3749</v>
      </c>
      <c r="I25" s="60"/>
      <c r="J25" s="60"/>
    </row>
    <row r="26" spans="1:13" ht="36.75" x14ac:dyDescent="0.2">
      <c r="A26" s="116" t="s">
        <v>117</v>
      </c>
      <c r="B26" s="57"/>
      <c r="C26" s="218"/>
      <c r="D26" s="218"/>
      <c r="E26" s="218"/>
      <c r="F26" s="218"/>
      <c r="G26" s="218"/>
      <c r="H26" s="219"/>
      <c r="I26" s="60"/>
      <c r="J26" s="60"/>
    </row>
    <row r="27" spans="1:13" x14ac:dyDescent="0.2">
      <c r="A27" s="104" t="s">
        <v>27</v>
      </c>
      <c r="B27" s="55">
        <f>Übersicht!B25</f>
        <v>3608</v>
      </c>
      <c r="C27" s="71">
        <f t="shared" ref="C27:H27" si="5">IF(C26="",C25,C26)</f>
        <v>3640</v>
      </c>
      <c r="D27" s="71">
        <f t="shared" si="5"/>
        <v>3622</v>
      </c>
      <c r="E27" s="71">
        <f t="shared" si="5"/>
        <v>3603</v>
      </c>
      <c r="F27" s="71">
        <f t="shared" si="5"/>
        <v>3590</v>
      </c>
      <c r="G27" s="71">
        <f t="shared" si="5"/>
        <v>3671</v>
      </c>
      <c r="H27" s="115">
        <f t="shared" si="5"/>
        <v>3749</v>
      </c>
      <c r="I27" s="60"/>
      <c r="J27" s="60"/>
    </row>
    <row r="28" spans="1:13" x14ac:dyDescent="0.2">
      <c r="A28" s="104" t="s">
        <v>7</v>
      </c>
      <c r="B28" s="59" t="e">
        <f>Übersicht!B26</f>
        <v>#DIV/0!</v>
      </c>
      <c r="C28" s="59" t="e">
        <f t="shared" ref="C28:H28" si="6">100/C27*C24</f>
        <v>#DIV/0!</v>
      </c>
      <c r="D28" s="59" t="e">
        <f t="shared" si="6"/>
        <v>#DIV/0!</v>
      </c>
      <c r="E28" s="59" t="e">
        <f t="shared" si="6"/>
        <v>#DIV/0!</v>
      </c>
      <c r="F28" s="59" t="e">
        <f t="shared" si="6"/>
        <v>#DIV/0!</v>
      </c>
      <c r="G28" s="59" t="e">
        <f t="shared" si="6"/>
        <v>#DIV/0!</v>
      </c>
      <c r="H28" s="123" t="e">
        <f t="shared" si="6"/>
        <v>#DIV/0!</v>
      </c>
      <c r="I28" s="60"/>
      <c r="J28" s="60"/>
      <c r="M28" s="215"/>
    </row>
    <row r="29" spans="1:13" x14ac:dyDescent="0.2">
      <c r="A29" s="104" t="s">
        <v>3</v>
      </c>
      <c r="B29" s="59">
        <f>Übersicht!$B$27</f>
        <v>86.4</v>
      </c>
      <c r="C29" s="59">
        <f>Übersicht!$B$27</f>
        <v>86.4</v>
      </c>
      <c r="D29" s="59">
        <f>Übersicht!$B$27</f>
        <v>86.4</v>
      </c>
      <c r="E29" s="59">
        <f>Übersicht!$B$27</f>
        <v>86.4</v>
      </c>
      <c r="F29" s="59">
        <f>Übersicht!$B$27</f>
        <v>86.4</v>
      </c>
      <c r="G29" s="59">
        <f>Übersicht!$B$27</f>
        <v>86.4</v>
      </c>
      <c r="H29" s="123">
        <f>Übersicht!$B$27</f>
        <v>86.4</v>
      </c>
      <c r="I29" s="60"/>
      <c r="J29" s="60"/>
    </row>
    <row r="30" spans="1:13" ht="15" x14ac:dyDescent="0.25">
      <c r="A30" s="120" t="s">
        <v>34</v>
      </c>
      <c r="B30" s="76">
        <f>Übersicht!B28</f>
        <v>0</v>
      </c>
      <c r="C30" s="76" t="e">
        <f t="shared" ref="C30:H30" si="7">IF(C28&gt;C29,"0",(C27*(C29/100)-C24)*C6)</f>
        <v>#DIV/0!</v>
      </c>
      <c r="D30" s="76" t="e">
        <f t="shared" si="7"/>
        <v>#DIV/0!</v>
      </c>
      <c r="E30" s="76" t="e">
        <f t="shared" si="7"/>
        <v>#DIV/0!</v>
      </c>
      <c r="F30" s="76" t="e">
        <f t="shared" si="7"/>
        <v>#DIV/0!</v>
      </c>
      <c r="G30" s="76" t="e">
        <f t="shared" si="7"/>
        <v>#DIV/0!</v>
      </c>
      <c r="H30" s="124" t="e">
        <f t="shared" si="7"/>
        <v>#DIV/0!</v>
      </c>
      <c r="I30" s="60"/>
      <c r="J30" s="60"/>
    </row>
    <row r="31" spans="1:13" x14ac:dyDescent="0.2">
      <c r="A31" s="104" t="s">
        <v>36</v>
      </c>
      <c r="B31" s="59">
        <f>Übersicht!B29</f>
        <v>0</v>
      </c>
      <c r="C31" s="31"/>
      <c r="D31" s="31"/>
      <c r="E31" s="31"/>
      <c r="F31" s="31"/>
      <c r="G31" s="31"/>
      <c r="H31" s="220"/>
      <c r="I31" s="60"/>
      <c r="J31" s="60"/>
    </row>
    <row r="32" spans="1:13" x14ac:dyDescent="0.2">
      <c r="A32" s="104" t="s">
        <v>31</v>
      </c>
      <c r="B32" s="59">
        <f>Übersicht!B30</f>
        <v>0</v>
      </c>
      <c r="C32" s="59">
        <f t="shared" ref="C32:H32" si="8">C27*C31/100*C6</f>
        <v>0</v>
      </c>
      <c r="D32" s="59">
        <f t="shared" si="8"/>
        <v>0</v>
      </c>
      <c r="E32" s="59">
        <f t="shared" si="8"/>
        <v>0</v>
      </c>
      <c r="F32" s="59">
        <f t="shared" si="8"/>
        <v>0</v>
      </c>
      <c r="G32" s="59">
        <f t="shared" si="8"/>
        <v>0</v>
      </c>
      <c r="H32" s="123">
        <f t="shared" si="8"/>
        <v>0</v>
      </c>
      <c r="I32" s="60"/>
      <c r="J32" s="60"/>
    </row>
    <row r="33" spans="1:12" s="213" customFormat="1" ht="15.75" thickBot="1" x14ac:dyDescent="0.3">
      <c r="A33" s="125" t="s">
        <v>9</v>
      </c>
      <c r="B33" s="126">
        <f>Übersicht!B31</f>
        <v>0</v>
      </c>
      <c r="C33" s="126" t="e">
        <f t="shared" ref="C33:H33" si="9">IF(C28&gt;86.4,"Abschöpfung",C30+C32)</f>
        <v>#DIV/0!</v>
      </c>
      <c r="D33" s="126" t="e">
        <f t="shared" si="9"/>
        <v>#DIV/0!</v>
      </c>
      <c r="E33" s="126" t="e">
        <f t="shared" si="9"/>
        <v>#DIV/0!</v>
      </c>
      <c r="F33" s="126" t="e">
        <f t="shared" si="9"/>
        <v>#DIV/0!</v>
      </c>
      <c r="G33" s="126" t="e">
        <f t="shared" si="9"/>
        <v>#DIV/0!</v>
      </c>
      <c r="H33" s="127" t="e">
        <f t="shared" si="9"/>
        <v>#DIV/0!</v>
      </c>
      <c r="I33" s="60"/>
      <c r="J33" s="60"/>
      <c r="K33" s="129"/>
      <c r="L33" s="129"/>
    </row>
    <row r="34" spans="1:12" x14ac:dyDescent="0.2">
      <c r="B34" s="70"/>
      <c r="C34" s="70"/>
      <c r="D34" s="70"/>
      <c r="E34" s="70"/>
      <c r="F34" s="70"/>
      <c r="G34" s="70"/>
      <c r="H34" s="70"/>
      <c r="I34" s="60"/>
      <c r="J34" s="60"/>
    </row>
    <row r="35" spans="1:12" ht="15" x14ac:dyDescent="0.25">
      <c r="A35" s="77"/>
      <c r="B35" s="78" t="e">
        <f t="shared" ref="B35:H35" si="10">IF(B28&gt;86.4,"horizontale Abschöpfung!","")</f>
        <v>#DIV/0!</v>
      </c>
      <c r="C35" s="78" t="e">
        <f t="shared" si="10"/>
        <v>#DIV/0!</v>
      </c>
      <c r="D35" s="78" t="e">
        <f t="shared" si="10"/>
        <v>#DIV/0!</v>
      </c>
      <c r="E35" s="78" t="e">
        <f t="shared" si="10"/>
        <v>#DIV/0!</v>
      </c>
      <c r="F35" s="78" t="e">
        <f t="shared" si="10"/>
        <v>#DIV/0!</v>
      </c>
      <c r="G35" s="78" t="e">
        <f t="shared" si="10"/>
        <v>#DIV/0!</v>
      </c>
      <c r="H35" s="78" t="e">
        <f t="shared" si="10"/>
        <v>#DIV/0!</v>
      </c>
      <c r="I35" s="60"/>
      <c r="J35" s="60"/>
    </row>
    <row r="36" spans="1:12" x14ac:dyDescent="0.2">
      <c r="C36" s="70"/>
      <c r="D36" s="70"/>
      <c r="E36" s="70"/>
      <c r="F36" s="70"/>
      <c r="G36" s="70"/>
      <c r="H36" s="70"/>
      <c r="I36" s="60"/>
      <c r="J36" s="60"/>
    </row>
    <row r="37" spans="1:12" x14ac:dyDescent="0.2">
      <c r="A37" s="212"/>
      <c r="B37" s="264"/>
      <c r="C37" s="264"/>
      <c r="D37" s="264"/>
      <c r="E37" s="264"/>
      <c r="F37" s="264"/>
      <c r="G37" s="264"/>
      <c r="H37" s="264"/>
      <c r="I37" s="60"/>
      <c r="J37" s="60"/>
    </row>
    <row r="38" spans="1:12" x14ac:dyDescent="0.2">
      <c r="A38" s="212"/>
      <c r="B38" s="264"/>
      <c r="C38" s="264"/>
      <c r="D38" s="264"/>
      <c r="E38" s="264"/>
      <c r="F38" s="264"/>
      <c r="G38" s="264"/>
      <c r="H38" s="264"/>
      <c r="I38" s="60"/>
      <c r="J38" s="60"/>
    </row>
    <row r="39" spans="1:12" x14ac:dyDescent="0.2">
      <c r="A39" s="212"/>
      <c r="B39" s="264"/>
      <c r="C39" s="264"/>
      <c r="D39" s="264"/>
      <c r="E39" s="264"/>
      <c r="F39" s="264"/>
      <c r="G39" s="264"/>
      <c r="H39" s="264"/>
      <c r="I39" s="60"/>
      <c r="J39" s="60"/>
    </row>
    <row r="40" spans="1:12" x14ac:dyDescent="0.2">
      <c r="A40" s="212"/>
      <c r="B40" s="264"/>
      <c r="C40" s="264"/>
      <c r="D40" s="264"/>
      <c r="E40" s="264"/>
      <c r="F40" s="264"/>
      <c r="G40" s="264"/>
      <c r="H40" s="264"/>
      <c r="I40" s="60"/>
      <c r="J40" s="60"/>
    </row>
    <row r="41" spans="1:12" ht="15" x14ac:dyDescent="0.25">
      <c r="A41" s="77"/>
      <c r="B41" s="264"/>
      <c r="C41" s="264"/>
      <c r="D41" s="264"/>
      <c r="E41" s="264"/>
      <c r="F41" s="264"/>
      <c r="G41" s="264"/>
      <c r="H41" s="264"/>
      <c r="I41" s="60"/>
      <c r="J41" s="60"/>
    </row>
    <row r="42" spans="1:12" x14ac:dyDescent="0.2">
      <c r="A42" s="265"/>
      <c r="B42" s="264"/>
      <c r="C42" s="264"/>
      <c r="D42" s="264"/>
      <c r="E42" s="264"/>
      <c r="F42" s="264"/>
      <c r="G42" s="264"/>
      <c r="H42" s="264"/>
    </row>
    <row r="43" spans="1:12" x14ac:dyDescent="0.2">
      <c r="A43" s="265"/>
      <c r="B43" s="264"/>
      <c r="C43" s="264"/>
      <c r="D43" s="264"/>
      <c r="E43" s="264"/>
      <c r="F43" s="264"/>
      <c r="G43" s="264"/>
      <c r="H43" s="264"/>
    </row>
    <row r="44" spans="1:12" x14ac:dyDescent="0.2">
      <c r="A44" s="265"/>
      <c r="B44" s="264"/>
      <c r="C44" s="264"/>
      <c r="D44" s="264"/>
      <c r="E44" s="264"/>
      <c r="F44" s="264"/>
      <c r="G44" s="264"/>
      <c r="H44" s="264"/>
    </row>
    <row r="45" spans="1:12" x14ac:dyDescent="0.2">
      <c r="B45" s="264"/>
      <c r="C45" s="264"/>
      <c r="D45" s="264"/>
      <c r="E45" s="264"/>
      <c r="F45" s="264"/>
      <c r="G45" s="264"/>
      <c r="H45" s="264"/>
    </row>
    <row r="46" spans="1:12" ht="15" x14ac:dyDescent="0.25">
      <c r="A46" s="77"/>
      <c r="B46" s="264"/>
      <c r="C46" s="264"/>
      <c r="D46" s="264"/>
      <c r="E46" s="264"/>
      <c r="F46" s="264"/>
      <c r="G46" s="264"/>
      <c r="H46" s="264"/>
    </row>
    <row r="47" spans="1:12" x14ac:dyDescent="0.2">
      <c r="A47" s="265"/>
      <c r="B47" s="264"/>
      <c r="C47" s="264"/>
      <c r="D47" s="264"/>
      <c r="E47" s="264"/>
      <c r="F47" s="264"/>
      <c r="G47" s="264"/>
      <c r="H47" s="264"/>
    </row>
    <row r="48" spans="1:12" x14ac:dyDescent="0.2">
      <c r="A48" s="265"/>
      <c r="B48" s="264"/>
      <c r="C48" s="264"/>
      <c r="D48" s="264"/>
      <c r="E48" s="264"/>
      <c r="F48" s="264"/>
      <c r="G48" s="264"/>
      <c r="H48" s="264"/>
    </row>
    <row r="49" spans="1:8" x14ac:dyDescent="0.2">
      <c r="A49" s="265"/>
      <c r="B49" s="264"/>
      <c r="C49" s="264"/>
      <c r="D49" s="264"/>
      <c r="E49" s="264"/>
      <c r="F49" s="264"/>
      <c r="G49" s="264"/>
      <c r="H49" s="264"/>
    </row>
    <row r="50" spans="1:8" x14ac:dyDescent="0.2">
      <c r="B50" s="264"/>
      <c r="C50" s="264"/>
      <c r="D50" s="264"/>
      <c r="E50" s="264"/>
      <c r="F50" s="264"/>
      <c r="G50" s="264"/>
      <c r="H50" s="264"/>
    </row>
    <row r="51" spans="1:8" x14ac:dyDescent="0.2">
      <c r="A51" s="212"/>
      <c r="B51" s="266"/>
      <c r="C51" s="266"/>
      <c r="D51" s="266"/>
      <c r="E51" s="266"/>
      <c r="F51" s="266"/>
      <c r="G51" s="266"/>
      <c r="H51" s="266"/>
    </row>
    <row r="52" spans="1:8" x14ac:dyDescent="0.2">
      <c r="A52" s="212"/>
      <c r="B52" s="266"/>
      <c r="C52" s="266"/>
      <c r="D52" s="266"/>
      <c r="E52" s="266"/>
      <c r="F52" s="266"/>
      <c r="G52" s="266"/>
      <c r="H52" s="266"/>
    </row>
    <row r="53" spans="1:8" x14ac:dyDescent="0.2">
      <c r="A53" s="265"/>
      <c r="B53" s="266"/>
      <c r="C53" s="266"/>
      <c r="D53" s="266"/>
      <c r="E53" s="266"/>
      <c r="F53" s="266"/>
      <c r="G53" s="266"/>
      <c r="H53" s="266"/>
    </row>
    <row r="54" spans="1:8" x14ac:dyDescent="0.2">
      <c r="A54" s="212"/>
      <c r="B54" s="266"/>
      <c r="C54" s="266"/>
      <c r="D54" s="266"/>
      <c r="E54" s="266"/>
      <c r="F54" s="266"/>
      <c r="G54" s="266"/>
      <c r="H54" s="266"/>
    </row>
    <row r="55" spans="1:8" ht="15" x14ac:dyDescent="0.25">
      <c r="A55" s="77"/>
      <c r="B55" s="267"/>
      <c r="C55" s="267"/>
      <c r="D55" s="267"/>
      <c r="E55" s="267"/>
      <c r="F55" s="267"/>
      <c r="G55" s="267"/>
      <c r="H55" s="267"/>
    </row>
    <row r="56" spans="1:8" ht="15" x14ac:dyDescent="0.25">
      <c r="A56" s="77"/>
      <c r="B56" s="267"/>
      <c r="C56" s="267"/>
      <c r="D56" s="267"/>
      <c r="E56" s="267"/>
      <c r="F56" s="267"/>
      <c r="G56" s="267"/>
      <c r="H56" s="267"/>
    </row>
    <row r="57" spans="1:8" ht="15" x14ac:dyDescent="0.25">
      <c r="A57" s="77"/>
      <c r="B57" s="267"/>
      <c r="C57" s="267"/>
      <c r="D57" s="267"/>
      <c r="E57" s="267"/>
      <c r="F57" s="267"/>
      <c r="G57" s="267"/>
      <c r="H57" s="267"/>
    </row>
  </sheetData>
  <sheetProtection algorithmName="SHA-512" hashValue="UX1V7CSxRb39MsvGRfYCLPH0BAZRvshUJBbgQu710PyHXbMwBY0lm38hf+iAglh2ANC1GxZYnfm7K2JDlxZyVg==" saltValue="WnHOPZt5J8cRhS/EYnhEgw==" spinCount="100000" sheet="1" objects="1" scenarios="1"/>
  <protectedRanges>
    <protectedRange sqref="C8:H8 C26:H26 C31:H31" name="Bereich1"/>
  </protectedRanges>
  <customSheetViews>
    <customSheetView guid="{A49574B4-23FF-4F27-A4E6-A12205BADB57}" fitToPage="1" printArea="1">
      <selection activeCell="H21" sqref="H21"/>
      <pageMargins left="0.78740157499999996" right="0.78740157499999996" top="0.984251969" bottom="0.984251969" header="0.4921259845" footer="0.4921259845"/>
      <pageSetup paperSize="9" scale="78" orientation="landscape" r:id="rId1"/>
      <headerFooter alignWithMargins="0">
        <oddHeader>&amp;LRegierungsstatthalterkonferenz</oddHeader>
        <oddFooter>&amp;LPrognose Ressourcenausgleich&amp;CSeite 5&amp;R&amp;D</oddFooter>
      </headerFooter>
    </customSheetView>
  </customSheetViews>
  <phoneticPr fontId="4" type="noConversion"/>
  <conditionalFormatting sqref="B33:H33">
    <cfRule type="cellIs" dxfId="1" priority="1" stopIfTrue="1" operator="equal">
      <formula>"Abschöpfung"</formula>
    </cfRule>
  </conditionalFormatting>
  <conditionalFormatting sqref="B28:H28">
    <cfRule type="cellIs" dxfId="0" priority="2" stopIfTrue="1" operator="greaterThan">
      <formula>100</formula>
    </cfRule>
  </conditionalFormatting>
  <pageMargins left="0.78740157499999996" right="0.78740157499999996" top="0.984251969" bottom="0.984251969" header="0.4921259845" footer="0.4921259845"/>
  <pageSetup paperSize="9" scale="77" orientation="landscape" r:id="rId2"/>
  <headerFooter alignWithMargins="0">
    <oddHeader>&amp;LFinanzaufsicht Gemeinden</oddHeader>
    <oddFooter>&amp;LPrognose Ressourcenausgleich&amp;CSeite 5&amp;R&amp;D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Ressourcenausgleich</vt:lpstr>
      <vt:lpstr>Erklärungen</vt:lpstr>
      <vt:lpstr>Übersicht</vt:lpstr>
      <vt:lpstr>Details</vt:lpstr>
      <vt:lpstr>Zusammenfassung</vt:lpstr>
      <vt:lpstr>Details!Druckbereich</vt:lpstr>
      <vt:lpstr>Erklärungen!Druckbereich</vt:lpstr>
      <vt:lpstr>Übersicht!Druckbereich</vt:lpstr>
      <vt:lpstr>Zusammenfassung!Druckbereich</vt:lpstr>
    </vt:vector>
  </TitlesOfParts>
  <Company>Kanton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ewigger</dc:creator>
  <cp:lastModifiedBy>Robert Kranz</cp:lastModifiedBy>
  <cp:lastPrinted>2019-09-16T12:01:36Z</cp:lastPrinted>
  <dcterms:created xsi:type="dcterms:W3CDTF">2005-02-23T14:45:07Z</dcterms:created>
  <dcterms:modified xsi:type="dcterms:W3CDTF">2023-09-06T12:21:04Z</dcterms:modified>
</cp:coreProperties>
</file>